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3375" windowWidth="17340" windowHeight="4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" i="1"/>
  <c r="AB5"/>
  <c r="W5"/>
  <c r="I56"/>
  <c r="I53"/>
  <c r="I52"/>
  <c r="I51"/>
  <c r="I49"/>
  <c r="I48"/>
  <c r="I47"/>
  <c r="I46"/>
  <c r="X31"/>
  <c r="X32"/>
  <c r="X33"/>
  <c r="X34"/>
  <c r="X35"/>
  <c r="X36"/>
  <c r="X37"/>
  <c r="X38"/>
  <c r="X39"/>
  <c r="X40"/>
  <c r="X41"/>
  <c r="X30"/>
  <c r="W31"/>
  <c r="W32"/>
  <c r="W33"/>
  <c r="W34"/>
  <c r="W35"/>
  <c r="W36"/>
  <c r="W37"/>
  <c r="W38"/>
  <c r="W39"/>
  <c r="W40"/>
  <c r="W41"/>
  <c r="W30"/>
  <c r="M56"/>
  <c r="M53"/>
  <c r="P54"/>
  <c r="P53"/>
  <c r="P52"/>
  <c r="P50"/>
  <c r="M46"/>
  <c r="M47" s="1"/>
  <c r="N50"/>
  <c r="O46"/>
  <c r="O47" s="1"/>
  <c r="L44"/>
  <c r="N44"/>
  <c r="O44"/>
  <c r="P44"/>
  <c r="M44"/>
  <c r="B43"/>
  <c r="C43"/>
  <c r="D43"/>
  <c r="E43"/>
  <c r="F43"/>
  <c r="G43"/>
  <c r="H43"/>
  <c r="I43"/>
  <c r="J43"/>
  <c r="K43"/>
  <c r="L43"/>
  <c r="M43"/>
  <c r="N43"/>
  <c r="O43"/>
  <c r="P43"/>
  <c r="Q43"/>
  <c r="A43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6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5"/>
  <c r="C2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B2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6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5"/>
  <c r="AA5"/>
  <c r="Z5"/>
  <c r="Y6"/>
  <c r="Y7"/>
  <c r="Y8"/>
  <c r="Y9"/>
  <c r="Y10"/>
  <c r="Y11"/>
  <c r="Y5"/>
</calcChain>
</file>

<file path=xl/sharedStrings.xml><?xml version="1.0" encoding="utf-8"?>
<sst xmlns="http://schemas.openxmlformats.org/spreadsheetml/2006/main" count="107" uniqueCount="78">
  <si>
    <t>km</t>
  </si>
  <si>
    <t>Altitude</t>
  </si>
  <si>
    <t>H2O</t>
  </si>
  <si>
    <t>prcm</t>
  </si>
  <si>
    <t>CO2</t>
  </si>
  <si>
    <t>atm_cm_STP</t>
  </si>
  <si>
    <t>Ed</t>
  </si>
  <si>
    <r>
      <t>W/m</t>
    </r>
    <r>
      <rPr>
        <vertAlign val="superscript"/>
        <sz val="11"/>
        <color indexed="8"/>
        <rFont val="Calibri"/>
        <family val="2"/>
      </rPr>
      <t>2</t>
    </r>
  </si>
  <si>
    <t>OLR</t>
  </si>
  <si>
    <t>St</t>
  </si>
  <si>
    <t>Eu</t>
  </si>
  <si>
    <t>Su</t>
  </si>
  <si>
    <t>Ta</t>
  </si>
  <si>
    <t>(St/Su)</t>
  </si>
  <si>
    <t>File: rr_s.out</t>
  </si>
  <si>
    <t>K</t>
  </si>
  <si>
    <t>Ts</t>
  </si>
  <si>
    <t>Su e=1</t>
  </si>
  <si>
    <t xml:space="preserve">σ = </t>
  </si>
  <si>
    <t>W/(m2K)</t>
  </si>
  <si>
    <t>Tm</t>
  </si>
  <si>
    <r>
      <t>W/m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</si>
  <si>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σ Tm</t>
    </r>
    <r>
      <rPr>
        <vertAlign val="superscript"/>
        <sz val="12"/>
        <color theme="1"/>
        <rFont val="Calibri"/>
        <family val="2"/>
      </rPr>
      <t>4</t>
    </r>
  </si>
  <si>
    <t>mbar</t>
  </si>
  <si>
    <t>mean alt</t>
  </si>
  <si>
    <t>spherical</t>
  </si>
  <si>
    <t>corr</t>
  </si>
  <si>
    <t>Row 1 - unperturbed run (col. 18 is zero)</t>
  </si>
  <si>
    <t>Rows 2-13 - col. 18 temperature perturbations ( from -10 to 10 C)</t>
  </si>
  <si>
    <t>Rows 14-25 - col 18 h2o perturbations ( from 0.5x to 2x)</t>
  </si>
  <si>
    <t>Rows  26-37 - col. 18 co2  perturbations ( from 0.5x to 2x)</t>
  </si>
  <si>
    <t>Perturbations applied to each layer.</t>
  </si>
  <si>
    <t>columns 1-17 :</t>
  </si>
  <si>
    <t xml:space="preserve">   </t>
  </si>
  <si>
    <t xml:space="preserve">1   - serial number </t>
  </si>
  <si>
    <t>2   - altitude, km</t>
  </si>
  <si>
    <t>3   - surface temperature t_s</t>
  </si>
  <si>
    <t>4   - column mean temperature, t_m</t>
  </si>
  <si>
    <r>
      <t>5  - Sigma*t_s</t>
    </r>
    <r>
      <rPr>
        <vertAlign val="superscript"/>
        <sz val="10"/>
        <color theme="1"/>
        <rFont val="Arial Unicode MS"/>
        <family val="2"/>
      </rPr>
      <t>4</t>
    </r>
  </si>
  <si>
    <r>
      <t>6   - Sigma*t_m</t>
    </r>
    <r>
      <rPr>
        <vertAlign val="superscript"/>
        <sz val="10"/>
        <color theme="1"/>
        <rFont val="Arial Unicode MS"/>
        <family val="2"/>
      </rPr>
      <t>4</t>
    </r>
    <r>
      <rPr>
        <sz val="10"/>
        <color theme="1"/>
        <rFont val="Arial Unicode MS"/>
        <family val="2"/>
      </rPr>
      <t xml:space="preserve"> </t>
    </r>
  </si>
  <si>
    <t xml:space="preserve">7   - h2o partial pressure at the surface, mb </t>
  </si>
  <si>
    <t>8   - mean altitude, km</t>
  </si>
  <si>
    <t xml:space="preserve">9   - h2o column amount, prcm </t>
  </si>
  <si>
    <t>10  - co2 column amount, atm-cm_STP</t>
  </si>
  <si>
    <t>12  Ed</t>
  </si>
  <si>
    <t xml:space="preserve">13  olr </t>
  </si>
  <si>
    <t xml:space="preserve">14   St </t>
  </si>
  <si>
    <t xml:space="preserve">15   Eu </t>
  </si>
  <si>
    <t>16   Su</t>
  </si>
  <si>
    <t>17   transmission</t>
  </si>
  <si>
    <t>delta Ts</t>
  </si>
  <si>
    <t>perturbed</t>
  </si>
  <si>
    <t>H2O pressure</t>
  </si>
  <si>
    <r>
      <t>σ Ts</t>
    </r>
    <r>
      <rPr>
        <vertAlign val="superscript"/>
        <sz val="12"/>
        <color theme="1"/>
        <rFont val="Calibri"/>
        <family val="2"/>
      </rPr>
      <t>4</t>
    </r>
  </si>
  <si>
    <t>-Ln(Ta)</t>
  </si>
  <si>
    <t>τ</t>
  </si>
  <si>
    <t>% Δτ</t>
  </si>
  <si>
    <t>11  - spherical correction , s2, for the upward fluxes olr,St,Su,Eu.</t>
  </si>
  <si>
    <t xml:space="preserve">        (like   Sigma*t_s4=Su/s2)</t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</si>
  <si>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</si>
  <si>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</si>
  <si>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</si>
  <si>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 xml:space="preserve">change is Su = 3/2 delta OLR </t>
  </si>
  <si>
    <t>delta Su =</t>
  </si>
  <si>
    <t>K/W/m2</t>
  </si>
  <si>
    <t>Gn</t>
  </si>
  <si>
    <t>(Su-OLR)/Su</t>
  </si>
  <si>
    <t>ppmv</t>
  </si>
  <si>
    <t>ROW 15 shows increase Ts by 1 C, OLR increases by 3.79 W/m2.</t>
  </si>
  <si>
    <t>ROW 27 shows increase H2O by 10% decreased ORL by 1.89 W/m2.</t>
  </si>
  <si>
    <t>ROW 41 shows double CO2 decreased ORL by 2.51 W/m2.</t>
  </si>
  <si>
    <t>This includes 1.452 from the surface and 1.053 W/m2 from the atmosphere.</t>
  </si>
  <si>
    <t>This includes 1.39 from the surface and 2.40 W/m2 from the atmosphere.</t>
  </si>
  <si>
    <t>No feedback sensitivity = 1/3.79 = 0.264.  GCM give 0.30 K/(W/m2)</t>
  </si>
  <si>
    <t>IPCC claims double CO2 forcing is 3.71 W/m2.</t>
  </si>
  <si>
    <t>IPCC estimate from 5.35Ln(2)  -</t>
  </si>
  <si>
    <t>OLR IPCC</t>
  </si>
  <si>
    <t>G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</si>
</sst>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0.000"/>
    <numFmt numFmtId="167" formatCode="0.000000"/>
    <numFmt numFmtId="168" formatCode="0.000%"/>
    <numFmt numFmtId="169" formatCode="0.0000%"/>
    <numFmt numFmtId="170" formatCode="0.000000%"/>
    <numFmt numFmtId="171" formatCode="0.0000E+00"/>
    <numFmt numFmtId="172" formatCode="0.0"/>
    <numFmt numFmtId="173" formatCode="_(* #,##0.0000_);_(* \(#,##0.00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vertAlign val="superscript"/>
      <sz val="12"/>
      <color theme="1"/>
      <name val="Calibri"/>
      <family val="2"/>
    </font>
    <font>
      <sz val="10"/>
      <color theme="1"/>
      <name val="Arial Unicode MS"/>
      <family val="2"/>
    </font>
    <font>
      <vertAlign val="superscript"/>
      <sz val="10"/>
      <color theme="1"/>
      <name val="Arial Unicode MS"/>
      <family val="2"/>
    </font>
    <font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  <xf numFmtId="164" fontId="0" fillId="0" borderId="0" xfId="1" applyNumberFormat="1" applyFont="1"/>
    <xf numFmtId="0" fontId="6" fillId="0" borderId="0" xfId="0" applyFont="1"/>
    <xf numFmtId="166" fontId="0" fillId="0" borderId="0" xfId="0" applyNumberFormat="1"/>
    <xf numFmtId="167" fontId="0" fillId="0" borderId="0" xfId="0" applyNumberFormat="1"/>
    <xf numFmtId="0" fontId="8" fillId="0" borderId="0" xfId="0" applyFont="1"/>
    <xf numFmtId="166" fontId="8" fillId="0" borderId="0" xfId="0" applyNumberFormat="1" applyFont="1"/>
    <xf numFmtId="165" fontId="8" fillId="0" borderId="0" xfId="0" applyNumberFormat="1" applyFont="1"/>
    <xf numFmtId="0" fontId="9" fillId="0" borderId="0" xfId="0" applyFont="1"/>
    <xf numFmtId="166" fontId="9" fillId="0" borderId="0" xfId="0" applyNumberFormat="1" applyFont="1"/>
    <xf numFmtId="0" fontId="4" fillId="0" borderId="0" xfId="0" applyFont="1" applyAlignment="1">
      <alignment horizontal="center"/>
    </xf>
    <xf numFmtId="168" fontId="0" fillId="0" borderId="0" xfId="2" applyNumberFormat="1" applyFont="1"/>
    <xf numFmtId="169" fontId="0" fillId="0" borderId="0" xfId="2" applyNumberFormat="1" applyFont="1"/>
    <xf numFmtId="170" fontId="0" fillId="0" borderId="0" xfId="2" applyNumberFormat="1" applyFont="1"/>
    <xf numFmtId="171" fontId="0" fillId="0" borderId="0" xfId="0" applyNumberFormat="1"/>
    <xf numFmtId="168" fontId="0" fillId="0" borderId="0" xfId="0" applyNumberFormat="1"/>
    <xf numFmtId="172" fontId="0" fillId="0" borderId="0" xfId="0" applyNumberFormat="1"/>
    <xf numFmtId="2" fontId="0" fillId="0" borderId="0" xfId="0" applyNumberFormat="1"/>
    <xf numFmtId="173" fontId="0" fillId="0" borderId="0" xfId="1" applyNumberFormat="1" applyFont="1"/>
    <xf numFmtId="43" fontId="0" fillId="0" borderId="0" xfId="1" applyNumberFormat="1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Water Vapour </a:t>
            </a:r>
          </a:p>
        </c:rich>
      </c:tx>
      <c:layout/>
    </c:title>
    <c:plotArea>
      <c:layout/>
      <c:scatterChart>
        <c:scatterStyle val="smoothMarker"/>
        <c:ser>
          <c:idx val="3"/>
          <c:order val="0"/>
          <c:marker>
            <c:symbol val="triangle"/>
            <c:size val="5"/>
          </c:marker>
          <c:xVal>
            <c:numRef>
              <c:f>Sheet1!$R$20:$R$27</c:f>
              <c:numCache>
                <c:formatCode>General</c:formatCode>
                <c:ptCount val="8"/>
                <c:pt idx="0">
                  <c:v>0.9</c:v>
                </c:pt>
                <c:pt idx="1">
                  <c:v>0.99</c:v>
                </c:pt>
                <c:pt idx="2">
                  <c:v>0.999</c:v>
                </c:pt>
                <c:pt idx="3">
                  <c:v>0.99990000000000001</c:v>
                </c:pt>
                <c:pt idx="4">
                  <c:v>1.0001</c:v>
                </c:pt>
                <c:pt idx="5">
                  <c:v>1.0009999999999999</c:v>
                </c:pt>
                <c:pt idx="6">
                  <c:v>1.01</c:v>
                </c:pt>
                <c:pt idx="7">
                  <c:v>1.1000000000000001</c:v>
                </c:pt>
              </c:numCache>
            </c:numRef>
          </c:xVal>
          <c:yVal>
            <c:numRef>
              <c:f>Sheet1!$V$20:$V$27</c:f>
              <c:numCache>
                <c:formatCode>0.000%</c:formatCode>
                <c:ptCount val="8"/>
                <c:pt idx="0">
                  <c:v>-4.6356692061567978E-2</c:v>
                </c:pt>
                <c:pt idx="1">
                  <c:v>-4.7297312270432731E-3</c:v>
                </c:pt>
                <c:pt idx="2">
                  <c:v>-4.7390002543944561E-4</c:v>
                </c:pt>
                <c:pt idx="3">
                  <c:v>-4.739918440478157E-5</c:v>
                </c:pt>
                <c:pt idx="4">
                  <c:v>4.7401302509737104E-5</c:v>
                </c:pt>
                <c:pt idx="5">
                  <c:v>4.7410594180402485E-4</c:v>
                </c:pt>
                <c:pt idx="6">
                  <c:v>4.750293090443173E-3</c:v>
                </c:pt>
                <c:pt idx="7">
                  <c:v>4.8409565349123961E-2</c:v>
                </c:pt>
              </c:numCache>
            </c:numRef>
          </c:yVal>
          <c:smooth val="1"/>
        </c:ser>
        <c:axId val="82359808"/>
        <c:axId val="82372864"/>
      </c:scatterChart>
      <c:valAx>
        <c:axId val="82359808"/>
        <c:scaling>
          <c:orientation val="minMax"/>
          <c:max val="1.1000000000000001"/>
          <c:min val="0.9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Water vapour % of current value</a:t>
                </a:r>
              </a:p>
            </c:rich>
          </c:tx>
          <c:layout/>
        </c:title>
        <c:numFmt formatCode="0%" sourceLinked="0"/>
        <c:tickLblPos val="nextTo"/>
        <c:crossAx val="82372864"/>
        <c:crossesAt val="-6.0000000000000032E-2"/>
        <c:crossBetween val="midCat"/>
      </c:valAx>
      <c:valAx>
        <c:axId val="823728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Optical Depth %</a:t>
                </a:r>
              </a:p>
            </c:rich>
          </c:tx>
          <c:layout/>
        </c:title>
        <c:numFmt formatCode="0%" sourceLinked="0"/>
        <c:tickLblPos val="nextTo"/>
        <c:crossAx val="82359808"/>
        <c:crossesAt val="0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CO2</a:t>
            </a:r>
          </a:p>
        </c:rich>
      </c:tx>
      <c:layout/>
    </c:title>
    <c:plotArea>
      <c:layout/>
      <c:scatterChart>
        <c:scatterStyle val="smoothMarker"/>
        <c:ser>
          <c:idx val="3"/>
          <c:order val="0"/>
          <c:marker>
            <c:symbol val="triangle"/>
            <c:size val="5"/>
          </c:marker>
          <c:xVal>
            <c:numRef>
              <c:f>Sheet1!$R$32:$R$39</c:f>
              <c:numCache>
                <c:formatCode>General</c:formatCode>
                <c:ptCount val="8"/>
                <c:pt idx="0">
                  <c:v>0.9</c:v>
                </c:pt>
                <c:pt idx="1">
                  <c:v>0.99</c:v>
                </c:pt>
                <c:pt idx="2">
                  <c:v>0.999</c:v>
                </c:pt>
                <c:pt idx="3">
                  <c:v>0.99990000000000001</c:v>
                </c:pt>
                <c:pt idx="4">
                  <c:v>1.0001</c:v>
                </c:pt>
                <c:pt idx="5">
                  <c:v>1.0009999999999999</c:v>
                </c:pt>
                <c:pt idx="6">
                  <c:v>1.01</c:v>
                </c:pt>
                <c:pt idx="7">
                  <c:v>1.1000000000000001</c:v>
                </c:pt>
              </c:numCache>
            </c:numRef>
          </c:xVal>
          <c:yVal>
            <c:numRef>
              <c:f>Sheet1!$V$32:$V$39</c:f>
              <c:numCache>
                <c:formatCode>0.000%</c:formatCode>
                <c:ptCount val="8"/>
                <c:pt idx="0">
                  <c:v>-1.7644409465529763E-3</c:v>
                </c:pt>
                <c:pt idx="1">
                  <c:v>-1.7061762631310419E-4</c:v>
                </c:pt>
                <c:pt idx="2">
                  <c:v>-1.7007030427858738E-5</c:v>
                </c:pt>
                <c:pt idx="3">
                  <c:v>-1.7002072141978658E-6</c:v>
                </c:pt>
                <c:pt idx="4">
                  <c:v>1.7002126161658762E-6</c:v>
                </c:pt>
                <c:pt idx="5">
                  <c:v>1.6995086874658196E-5</c:v>
                </c:pt>
                <c:pt idx="6">
                  <c:v>1.6941009657605877E-4</c:v>
                </c:pt>
                <c:pt idx="7">
                  <c:v>1.64320177901091E-3</c:v>
                </c:pt>
              </c:numCache>
            </c:numRef>
          </c:yVal>
          <c:smooth val="1"/>
        </c:ser>
        <c:axId val="67954560"/>
        <c:axId val="68485120"/>
      </c:scatterChart>
      <c:valAx>
        <c:axId val="67954560"/>
        <c:scaling>
          <c:orientation val="minMax"/>
          <c:max val="1.1000000000000001"/>
          <c:min val="0.9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CO2 % of current value</a:t>
                </a:r>
              </a:p>
            </c:rich>
          </c:tx>
          <c:layout/>
        </c:title>
        <c:numFmt formatCode="0%" sourceLinked="0"/>
        <c:tickLblPos val="nextTo"/>
        <c:crossAx val="68485120"/>
        <c:crossesAt val="-6.0000000000000032E-2"/>
        <c:crossBetween val="midCat"/>
      </c:valAx>
      <c:valAx>
        <c:axId val="684851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Optical Depth %</a:t>
                </a:r>
              </a:p>
            </c:rich>
          </c:tx>
          <c:layout/>
        </c:title>
        <c:numFmt formatCode="0.00%" sourceLinked="0"/>
        <c:tickLblPos val="nextTo"/>
        <c:crossAx val="67954560"/>
        <c:crossesAt val="0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H20 &amp; CO2 Effect on Optical Depth</a:t>
            </a:r>
          </a:p>
        </c:rich>
      </c:tx>
      <c:layout>
        <c:manualLayout>
          <c:xMode val="edge"/>
          <c:yMode val="edge"/>
          <c:x val="0.19169444444444467"/>
          <c:y val="2.7777777777777853E-2"/>
        </c:manualLayout>
      </c:layout>
    </c:title>
    <c:plotArea>
      <c:layout/>
      <c:scatterChart>
        <c:scatterStyle val="smoothMarker"/>
        <c:ser>
          <c:idx val="3"/>
          <c:order val="0"/>
          <c:tx>
            <c:strRef>
              <c:f>Sheet1!$AD$18</c:f>
              <c:strCache>
                <c:ptCount val="1"/>
                <c:pt idx="0">
                  <c:v>H2O</c:v>
                </c:pt>
              </c:strCache>
            </c:strRef>
          </c:tx>
          <c:marker>
            <c:symbol val="triangle"/>
            <c:size val="5"/>
          </c:marker>
          <c:xVal>
            <c:numRef>
              <c:f>Sheet1!$R$20:$R$27</c:f>
              <c:numCache>
                <c:formatCode>General</c:formatCode>
                <c:ptCount val="8"/>
                <c:pt idx="0">
                  <c:v>0.9</c:v>
                </c:pt>
                <c:pt idx="1">
                  <c:v>0.99</c:v>
                </c:pt>
                <c:pt idx="2">
                  <c:v>0.999</c:v>
                </c:pt>
                <c:pt idx="3">
                  <c:v>0.99990000000000001</c:v>
                </c:pt>
                <c:pt idx="4">
                  <c:v>1.0001</c:v>
                </c:pt>
                <c:pt idx="5">
                  <c:v>1.0009999999999999</c:v>
                </c:pt>
                <c:pt idx="6">
                  <c:v>1.01</c:v>
                </c:pt>
                <c:pt idx="7">
                  <c:v>1.1000000000000001</c:v>
                </c:pt>
              </c:numCache>
            </c:numRef>
          </c:xVal>
          <c:yVal>
            <c:numRef>
              <c:f>Sheet1!$V$20:$V$27</c:f>
              <c:numCache>
                <c:formatCode>0.000%</c:formatCode>
                <c:ptCount val="8"/>
                <c:pt idx="0">
                  <c:v>-4.6356692061567978E-2</c:v>
                </c:pt>
                <c:pt idx="1">
                  <c:v>-4.7297312270432731E-3</c:v>
                </c:pt>
                <c:pt idx="2">
                  <c:v>-4.7390002543944561E-4</c:v>
                </c:pt>
                <c:pt idx="3">
                  <c:v>-4.739918440478157E-5</c:v>
                </c:pt>
                <c:pt idx="4">
                  <c:v>4.7401302509737104E-5</c:v>
                </c:pt>
                <c:pt idx="5">
                  <c:v>4.7410594180402485E-4</c:v>
                </c:pt>
                <c:pt idx="6">
                  <c:v>4.750293090443173E-3</c:v>
                </c:pt>
                <c:pt idx="7">
                  <c:v>4.8409565349123961E-2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Sheet1!$AD$19</c:f>
              <c:strCache>
                <c:ptCount val="1"/>
                <c:pt idx="0">
                  <c:v>CO2</c:v>
                </c:pt>
              </c:strCache>
            </c:strRef>
          </c:tx>
          <c:xVal>
            <c:numRef>
              <c:f>Sheet1!$R$30:$R$41</c:f>
              <c:numCache>
                <c:formatCode>General</c:formatCode>
                <c:ptCount val="12"/>
                <c:pt idx="0">
                  <c:v>0.5</c:v>
                </c:pt>
                <c:pt idx="1">
                  <c:v>0.75</c:v>
                </c:pt>
                <c:pt idx="2">
                  <c:v>0.9</c:v>
                </c:pt>
                <c:pt idx="3">
                  <c:v>0.99</c:v>
                </c:pt>
                <c:pt idx="4">
                  <c:v>0.999</c:v>
                </c:pt>
                <c:pt idx="5">
                  <c:v>0.99990000000000001</c:v>
                </c:pt>
                <c:pt idx="6">
                  <c:v>1.0001</c:v>
                </c:pt>
                <c:pt idx="7">
                  <c:v>1.0009999999999999</c:v>
                </c:pt>
                <c:pt idx="8">
                  <c:v>1.01</c:v>
                </c:pt>
                <c:pt idx="9">
                  <c:v>1.1000000000000001</c:v>
                </c:pt>
                <c:pt idx="10">
                  <c:v>1.5</c:v>
                </c:pt>
                <c:pt idx="11">
                  <c:v>2</c:v>
                </c:pt>
              </c:numCache>
            </c:numRef>
          </c:xVal>
          <c:yVal>
            <c:numRef>
              <c:f>Sheet1!$V$30:$V$41</c:f>
              <c:numCache>
                <c:formatCode>0.000%</c:formatCode>
                <c:ptCount val="12"/>
                <c:pt idx="0">
                  <c:v>-1.07251256228871E-2</c:v>
                </c:pt>
                <c:pt idx="1">
                  <c:v>-4.6974699334139955E-3</c:v>
                </c:pt>
                <c:pt idx="2">
                  <c:v>-1.7644409465529763E-3</c:v>
                </c:pt>
                <c:pt idx="3">
                  <c:v>-1.7061762631310419E-4</c:v>
                </c:pt>
                <c:pt idx="4">
                  <c:v>-1.7007030427858738E-5</c:v>
                </c:pt>
                <c:pt idx="5">
                  <c:v>-1.7002072141978658E-6</c:v>
                </c:pt>
                <c:pt idx="6">
                  <c:v>1.7002126161658762E-6</c:v>
                </c:pt>
                <c:pt idx="7">
                  <c:v>1.6995086874658196E-5</c:v>
                </c:pt>
                <c:pt idx="8">
                  <c:v>1.6941009657605877E-4</c:v>
                </c:pt>
                <c:pt idx="9">
                  <c:v>1.64320177901091E-3</c:v>
                </c:pt>
                <c:pt idx="10">
                  <c:v>7.3376557436732794E-3</c:v>
                </c:pt>
                <c:pt idx="11">
                  <c:v>1.3186128067433344E-2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Sheet1!$Z$40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Sheet1!$Y$41:$Y$43</c:f>
              <c:numCache>
                <c:formatCode>General</c:formatCode>
                <c:ptCount val="3"/>
              </c:numCache>
            </c:numRef>
          </c:xVal>
          <c:yVal>
            <c:numRef>
              <c:f>Sheet1!$Z$41:$Z$43</c:f>
              <c:numCache>
                <c:formatCode>0.000%</c:formatCode>
                <c:ptCount val="3"/>
              </c:numCache>
            </c:numRef>
          </c:yVal>
          <c:smooth val="1"/>
        </c:ser>
        <c:axId val="68510848"/>
        <c:axId val="68512768"/>
      </c:scatterChart>
      <c:valAx>
        <c:axId val="68510848"/>
        <c:scaling>
          <c:orientation val="minMax"/>
          <c:max val="2"/>
          <c:min val="0.60000000000000064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of current value</a:t>
                </a:r>
              </a:p>
            </c:rich>
          </c:tx>
          <c:layout/>
        </c:title>
        <c:numFmt formatCode="0%" sourceLinked="0"/>
        <c:tickLblPos val="nextTo"/>
        <c:crossAx val="68512768"/>
        <c:crossesAt val="-6.0000000000000032E-2"/>
        <c:crossBetween val="midCat"/>
        <c:majorUnit val="0.2"/>
      </c:valAx>
      <c:valAx>
        <c:axId val="685127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Optical Depth %</a:t>
                </a:r>
              </a:p>
            </c:rich>
          </c:tx>
          <c:layout/>
        </c:title>
        <c:numFmt formatCode="0%" sourceLinked="0"/>
        <c:tickLblPos val="nextTo"/>
        <c:crossAx val="68510848"/>
        <c:crossesAt val="0"/>
        <c:crossBetween val="midCat"/>
      </c:valAx>
    </c:plotArea>
    <c:legend>
      <c:legendPos val="b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Normalized Greenhouse Factor Versus CO2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857174103237106"/>
          <c:y val="0.17218759113444151"/>
          <c:w val="0.76271303587051664"/>
          <c:h val="0.593155438903471"/>
        </c:manualLayout>
      </c:layout>
      <c:scatterChart>
        <c:scatterStyle val="smoothMarker"/>
        <c:ser>
          <c:idx val="0"/>
          <c:order val="0"/>
          <c:trendline>
            <c:trendlineType val="log"/>
            <c:dispEq val="1"/>
            <c:trendlineLbl>
              <c:layout/>
              <c:numFmt formatCode="General" sourceLinked="0"/>
            </c:trendlineLbl>
          </c:trendline>
          <c:xVal>
            <c:numRef>
              <c:f>Sheet1!$X$30:$X$41</c:f>
              <c:numCache>
                <c:formatCode>_(* #,##0.00_);_(* \(#,##0.00\);_(* "-"??_);_(@_)</c:formatCode>
                <c:ptCount val="12"/>
                <c:pt idx="0">
                  <c:v>170.06723749999998</c:v>
                </c:pt>
                <c:pt idx="1">
                  <c:v>255.10085000000001</c:v>
                </c:pt>
                <c:pt idx="2">
                  <c:v>306.12102499999997</c:v>
                </c:pt>
                <c:pt idx="3">
                  <c:v>336.73312500000003</c:v>
                </c:pt>
                <c:pt idx="4">
                  <c:v>339.79433749999998</c:v>
                </c:pt>
                <c:pt idx="5">
                  <c:v>340.10046250000005</c:v>
                </c:pt>
                <c:pt idx="6">
                  <c:v>340.16848750000003</c:v>
                </c:pt>
                <c:pt idx="7">
                  <c:v>340.47460000000001</c:v>
                </c:pt>
                <c:pt idx="8">
                  <c:v>343.53581249999996</c:v>
                </c:pt>
                <c:pt idx="9">
                  <c:v>374.14791250000002</c:v>
                </c:pt>
                <c:pt idx="10">
                  <c:v>510.20171249999999</c:v>
                </c:pt>
                <c:pt idx="11">
                  <c:v>680.26893749999999</c:v>
                </c:pt>
              </c:numCache>
            </c:numRef>
          </c:xVal>
          <c:yVal>
            <c:numRef>
              <c:f>Sheet1!$W$30:$W$41</c:f>
              <c:numCache>
                <c:formatCode>_(* #,##0.0000_);_(* \(#,##0.0000\);_(* "-"??_);_(@_)</c:formatCode>
                <c:ptCount val="12"/>
                <c:pt idx="0">
                  <c:v>0.34443955906394841</c:v>
                </c:pt>
                <c:pt idx="1">
                  <c:v>0.34824412096903301</c:v>
                </c:pt>
                <c:pt idx="2">
                  <c:v>0.34995268221614306</c:v>
                </c:pt>
                <c:pt idx="3">
                  <c:v>0.35084537055165632</c:v>
                </c:pt>
                <c:pt idx="4">
                  <c:v>0.35093012615575531</c:v>
                </c:pt>
                <c:pt idx="5">
                  <c:v>0.35093855774774069</c:v>
                </c:pt>
                <c:pt idx="6">
                  <c:v>0.35094044580361478</c:v>
                </c:pt>
                <c:pt idx="7">
                  <c:v>0.35094885153182109</c:v>
                </c:pt>
                <c:pt idx="8">
                  <c:v>0.35103267603987265</c:v>
                </c:pt>
                <c:pt idx="9">
                  <c:v>0.35183184095017317</c:v>
                </c:pt>
                <c:pt idx="10">
                  <c:v>0.35473287759630306</c:v>
                </c:pt>
                <c:pt idx="11">
                  <c:v>0.35741875346412993</c:v>
                </c:pt>
              </c:numCache>
            </c:numRef>
          </c:yVal>
          <c:smooth val="1"/>
        </c:ser>
        <c:axId val="75462144"/>
        <c:axId val="75464064"/>
      </c:scatterChart>
      <c:valAx>
        <c:axId val="75462144"/>
        <c:scaling>
          <c:logBase val="10"/>
          <c:orientation val="minMax"/>
          <c:min val="100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 (ppmv)</a:t>
                </a:r>
              </a:p>
            </c:rich>
          </c:tx>
          <c:layout/>
        </c:title>
        <c:numFmt formatCode="_(* #,##0_);_(* \(#,##0\);_(* &quot;-&quot;_);_(@_)" sourceLinked="0"/>
        <c:tickLblPos val="nextTo"/>
        <c:crossAx val="75464064"/>
        <c:crosses val="autoZero"/>
        <c:crossBetween val="midCat"/>
        <c:minorUnit val="10"/>
      </c:valAx>
      <c:valAx>
        <c:axId val="754640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Gn = (Su - OLR)/Su</a:t>
                </a:r>
              </a:p>
            </c:rich>
          </c:tx>
          <c:layout/>
        </c:title>
        <c:numFmt formatCode="#,##0.000" sourceLinked="0"/>
        <c:tickLblPos val="nextTo"/>
        <c:crossAx val="7546214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15</xdr:row>
      <xdr:rowOff>180975</xdr:rowOff>
    </xdr:from>
    <xdr:to>
      <xdr:col>37</xdr:col>
      <xdr:colOff>428625</xdr:colOff>
      <xdr:row>29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95250</xdr:colOff>
      <xdr:row>30</xdr:row>
      <xdr:rowOff>171450</xdr:rowOff>
    </xdr:from>
    <xdr:to>
      <xdr:col>37</xdr:col>
      <xdr:colOff>400050</xdr:colOff>
      <xdr:row>45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161925</xdr:colOff>
      <xdr:row>15</xdr:row>
      <xdr:rowOff>180975</xdr:rowOff>
    </xdr:from>
    <xdr:to>
      <xdr:col>46</xdr:col>
      <xdr:colOff>123825</xdr:colOff>
      <xdr:row>34</xdr:row>
      <xdr:rowOff>9525</xdr:rowOff>
    </xdr:to>
    <xdr:grpSp>
      <xdr:nvGrpSpPr>
        <xdr:cNvPr id="9" name="Group 8"/>
        <xdr:cNvGrpSpPr/>
      </xdr:nvGrpSpPr>
      <xdr:grpSpPr>
        <a:xfrm>
          <a:off x="27308175" y="3181350"/>
          <a:ext cx="4838700" cy="3676650"/>
          <a:chOff x="26346150" y="3181350"/>
          <a:chExt cx="4838700" cy="3676650"/>
        </a:xfrm>
      </xdr:grpSpPr>
      <xdr:graphicFrame macro="">
        <xdr:nvGraphicFramePr>
          <xdr:cNvPr id="5" name="Chart 4"/>
          <xdr:cNvGraphicFramePr/>
        </xdr:nvGraphicFramePr>
        <xdr:xfrm>
          <a:off x="26346150" y="3181350"/>
          <a:ext cx="4838700" cy="3676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28622626" y="3857625"/>
            <a:ext cx="2257424" cy="628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2.77% increase in H2O</a:t>
            </a:r>
            <a:r>
              <a:rPr lang="en-US" sz="1100" baseline="0"/>
              <a:t> has the same effect as CO2 doubling. </a:t>
            </a:r>
          </a:p>
          <a:p>
            <a:r>
              <a:rPr lang="en-US" sz="1100" baseline="0"/>
              <a:t>Optical depth increases by 1.32%.</a:t>
            </a:r>
            <a:endParaRPr lang="en-US" sz="1100"/>
          </a:p>
        </xdr:txBody>
      </xdr:sp>
    </xdr:grpSp>
    <xdr:clientData/>
  </xdr:twoCellAnchor>
  <xdr:twoCellAnchor>
    <xdr:from>
      <xdr:col>25</xdr:col>
      <xdr:colOff>228600</xdr:colOff>
      <xdr:row>33</xdr:row>
      <xdr:rowOff>95250</xdr:rowOff>
    </xdr:from>
    <xdr:to>
      <xdr:col>28</xdr:col>
      <xdr:colOff>2828925</xdr:colOff>
      <xdr:row>47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topLeftCell="Q1" workbookViewId="0">
      <pane ySplit="4" topLeftCell="A14" activePane="bottomLeft" state="frozen"/>
      <selection pane="bottomLeft" activeCell="Q37" sqref="Q37"/>
    </sheetView>
  </sheetViews>
  <sheetFormatPr defaultRowHeight="15"/>
  <cols>
    <col min="7" max="7" width="13.5703125" customWidth="1"/>
    <col min="10" max="10" width="11.5703125" customWidth="1"/>
    <col min="13" max="13" width="8.7109375" customWidth="1"/>
    <col min="20" max="20" width="9.28515625" bestFit="1" customWidth="1"/>
    <col min="21" max="21" width="9.28515625" customWidth="1"/>
    <col min="22" max="24" width="11" customWidth="1"/>
    <col min="26" max="26" width="11.28515625" customWidth="1"/>
    <col min="29" max="29" width="54.42578125" customWidth="1"/>
  </cols>
  <sheetData>
    <row r="1" spans="1:29">
      <c r="E1" s="3" t="s">
        <v>14</v>
      </c>
      <c r="O1">
        <f>L5/Y5-O5</f>
        <v>137.11629002071174</v>
      </c>
      <c r="Y1" s="4" t="s">
        <v>18</v>
      </c>
      <c r="Z1" s="18">
        <v>5.6704000000000003E-8</v>
      </c>
      <c r="AA1" t="s">
        <v>19</v>
      </c>
    </row>
    <row r="2" spans="1:29">
      <c r="A2">
        <v>1</v>
      </c>
      <c r="B2" s="1">
        <f>A2+1</f>
        <v>2</v>
      </c>
      <c r="C2" s="1">
        <f t="shared" ref="C2:R2" si="0">B2+1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 t="shared" si="0"/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 t="s">
        <v>51</v>
      </c>
    </row>
    <row r="3" spans="1:29" ht="18">
      <c r="B3" s="1" t="s">
        <v>1</v>
      </c>
      <c r="C3" s="1" t="s">
        <v>16</v>
      </c>
      <c r="D3" s="1" t="s">
        <v>20</v>
      </c>
      <c r="E3" s="14" t="s">
        <v>53</v>
      </c>
      <c r="F3" s="14" t="s">
        <v>22</v>
      </c>
      <c r="G3" s="1" t="s">
        <v>52</v>
      </c>
      <c r="H3" s="1" t="s">
        <v>24</v>
      </c>
      <c r="I3" s="1" t="s">
        <v>2</v>
      </c>
      <c r="J3" s="1" t="s">
        <v>4</v>
      </c>
      <c r="K3" s="1" t="s">
        <v>25</v>
      </c>
      <c r="L3" s="1" t="s">
        <v>6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/>
      <c r="S3" s="1" t="s">
        <v>16</v>
      </c>
      <c r="T3" s="1" t="s">
        <v>50</v>
      </c>
      <c r="U3" s="2" t="s">
        <v>54</v>
      </c>
      <c r="V3" s="1" t="s">
        <v>56</v>
      </c>
      <c r="W3" s="1" t="s">
        <v>65</v>
      </c>
      <c r="X3" s="1" t="s">
        <v>4</v>
      </c>
      <c r="Z3" s="1" t="s">
        <v>12</v>
      </c>
      <c r="AA3" t="s">
        <v>17</v>
      </c>
      <c r="AB3" s="1" t="s">
        <v>77</v>
      </c>
    </row>
    <row r="4" spans="1:29" ht="17.25">
      <c r="B4" s="1" t="s">
        <v>0</v>
      </c>
      <c r="C4" s="1" t="s">
        <v>15</v>
      </c>
      <c r="D4" s="1" t="s">
        <v>15</v>
      </c>
      <c r="E4" s="1" t="s">
        <v>7</v>
      </c>
      <c r="F4" s="1" t="s">
        <v>21</v>
      </c>
      <c r="G4" s="1" t="s">
        <v>23</v>
      </c>
      <c r="H4" s="1" t="s">
        <v>0</v>
      </c>
      <c r="I4" s="1" t="s">
        <v>3</v>
      </c>
      <c r="J4" s="1" t="s">
        <v>5</v>
      </c>
      <c r="K4" s="1" t="s">
        <v>26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2" t="s">
        <v>13</v>
      </c>
      <c r="R4" s="1"/>
      <c r="S4" s="1" t="s">
        <v>15</v>
      </c>
      <c r="T4" s="1" t="s">
        <v>15</v>
      </c>
      <c r="U4" s="1" t="s">
        <v>55</v>
      </c>
      <c r="V4" s="1"/>
      <c r="W4" s="1" t="s">
        <v>66</v>
      </c>
      <c r="X4" s="1" t="s">
        <v>67</v>
      </c>
      <c r="Y4" s="1" t="s">
        <v>26</v>
      </c>
    </row>
    <row r="5" spans="1:29" ht="15.75">
      <c r="A5">
        <v>1</v>
      </c>
      <c r="B5">
        <v>70.081557000000004</v>
      </c>
      <c r="C5">
        <v>288.90260000000001</v>
      </c>
      <c r="D5">
        <v>242.3329</v>
      </c>
      <c r="E5">
        <v>394.96469999999999</v>
      </c>
      <c r="F5">
        <v>195.5325</v>
      </c>
      <c r="G5">
        <v>17.585699999999999</v>
      </c>
      <c r="H5">
        <v>22.060669999999998</v>
      </c>
      <c r="I5">
        <v>2.617747</v>
      </c>
      <c r="J5">
        <v>272.10757999999998</v>
      </c>
      <c r="K5">
        <v>0.97891204430000001</v>
      </c>
      <c r="L5">
        <v>321.48495000000003</v>
      </c>
      <c r="M5">
        <v>250.95347000000001</v>
      </c>
      <c r="N5">
        <v>59.663879999999999</v>
      </c>
      <c r="O5">
        <v>191.28958</v>
      </c>
      <c r="P5">
        <v>386.64109999999999</v>
      </c>
      <c r="Q5">
        <v>0.15431334599999999</v>
      </c>
      <c r="R5">
        <v>0</v>
      </c>
      <c r="S5">
        <f>(E5/Z$1)^0.25</f>
        <v>288.89241978914686</v>
      </c>
      <c r="U5">
        <f>-LN(Q5)</f>
        <v>1.8687700295102361</v>
      </c>
      <c r="W5" s="22">
        <f>(P5-M5)/P5</f>
        <v>0.35093948884378817</v>
      </c>
      <c r="Y5">
        <f>P5/E5</f>
        <v>0.97892571158890906</v>
      </c>
      <c r="Z5" s="8">
        <f>N5/P5</f>
        <v>0.15431334123557996</v>
      </c>
      <c r="AA5" s="5">
        <f>Z1*C5^4</f>
        <v>395.02037520901763</v>
      </c>
      <c r="AB5" s="20">
        <f>P5-M5</f>
        <v>135.68762999999998</v>
      </c>
      <c r="AC5" s="6" t="s">
        <v>27</v>
      </c>
    </row>
    <row r="6" spans="1:29">
      <c r="A6" s="9">
        <v>2</v>
      </c>
      <c r="B6" s="9">
        <v>70.081557000000004</v>
      </c>
      <c r="C6" s="9">
        <v>288.90260000000001</v>
      </c>
      <c r="D6" s="9">
        <v>242.3329</v>
      </c>
      <c r="E6" s="9">
        <v>343.05419999999998</v>
      </c>
      <c r="F6" s="9">
        <v>195.5325</v>
      </c>
      <c r="G6" s="9">
        <v>16.976900000000001</v>
      </c>
      <c r="H6" s="9">
        <v>22.060669999999998</v>
      </c>
      <c r="I6" s="9">
        <v>2.617747</v>
      </c>
      <c r="J6" s="9">
        <v>272.10757999999998</v>
      </c>
      <c r="K6" s="9">
        <v>0.97893114889999999</v>
      </c>
      <c r="L6" s="9">
        <v>284.15436</v>
      </c>
      <c r="M6" s="9">
        <v>215.17918</v>
      </c>
      <c r="N6" s="9">
        <v>47.096240000000002</v>
      </c>
      <c r="O6" s="9">
        <v>168.08295000000001</v>
      </c>
      <c r="P6" s="9">
        <v>335.83485999999999</v>
      </c>
      <c r="Q6" s="9">
        <v>0.14023629439999999</v>
      </c>
      <c r="R6" s="9">
        <v>-10</v>
      </c>
      <c r="S6" s="9">
        <f t="shared" ref="S6:S41" si="1">(E6/Z$1)^0.25</f>
        <v>278.8927734881982</v>
      </c>
      <c r="T6" s="10">
        <f>S6-S$5</f>
        <v>-9.9996463009486547</v>
      </c>
      <c r="U6">
        <f t="shared" ref="U6:U41" si="2">-LN(Q6)</f>
        <v>1.9644264619926457</v>
      </c>
      <c r="V6" s="15">
        <f>(U6-U$5)/U$5</f>
        <v>5.1186839992012872E-2</v>
      </c>
      <c r="W6" s="15"/>
      <c r="X6" s="15"/>
      <c r="Y6">
        <f t="shared" ref="Y6:Y11" si="3">P6/E6</f>
        <v>0.97895568688562917</v>
      </c>
    </row>
    <row r="7" spans="1:29" ht="15.75">
      <c r="A7" s="9">
        <v>3</v>
      </c>
      <c r="B7" s="9">
        <v>70.081557000000004</v>
      </c>
      <c r="C7" s="9">
        <v>288.90260000000001</v>
      </c>
      <c r="D7" s="9">
        <v>242.3329</v>
      </c>
      <c r="E7" s="9">
        <v>368.32400000000001</v>
      </c>
      <c r="F7" s="9">
        <v>195.5325</v>
      </c>
      <c r="G7" s="9">
        <v>17.281300000000002</v>
      </c>
      <c r="H7" s="9">
        <v>22.060669999999998</v>
      </c>
      <c r="I7" s="9">
        <v>2.617747</v>
      </c>
      <c r="J7" s="9">
        <v>272.10757999999998</v>
      </c>
      <c r="K7" s="9">
        <v>0.97892142869999998</v>
      </c>
      <c r="L7" s="9">
        <v>302.45024000000001</v>
      </c>
      <c r="M7" s="9">
        <v>232.58412000000001</v>
      </c>
      <c r="N7" s="9">
        <v>53.091250000000002</v>
      </c>
      <c r="O7" s="9">
        <v>179.49287000000001</v>
      </c>
      <c r="P7" s="9">
        <v>360.56747000000001</v>
      </c>
      <c r="Q7" s="9">
        <v>0.1472435872</v>
      </c>
      <c r="R7" s="9">
        <v>-5</v>
      </c>
      <c r="S7" s="9">
        <f t="shared" si="1"/>
        <v>283.89260546970388</v>
      </c>
      <c r="T7" s="10">
        <f t="shared" ref="T7:T41" si="4">S7-S$5</f>
        <v>-4.9998143194429758</v>
      </c>
      <c r="U7">
        <f t="shared" si="2"/>
        <v>1.9156670078232365</v>
      </c>
      <c r="V7" s="15">
        <f t="shared" ref="V7:V41" si="5">(U7-U$5)/U$5</f>
        <v>2.5095104037649359E-2</v>
      </c>
      <c r="W7" s="15"/>
      <c r="X7" s="15"/>
      <c r="Y7">
        <f t="shared" si="3"/>
        <v>0.9789410138899447</v>
      </c>
      <c r="AC7" s="6" t="s">
        <v>28</v>
      </c>
    </row>
    <row r="8" spans="1:29" ht="15.75">
      <c r="A8" s="9">
        <v>4</v>
      </c>
      <c r="B8" s="9">
        <v>70.081557000000004</v>
      </c>
      <c r="C8" s="9">
        <v>288.90260000000001</v>
      </c>
      <c r="D8" s="9">
        <v>242.3329</v>
      </c>
      <c r="E8" s="9">
        <v>389.52449999999999</v>
      </c>
      <c r="F8" s="9">
        <v>195.5325</v>
      </c>
      <c r="G8" s="9">
        <v>17.524799999999999</v>
      </c>
      <c r="H8" s="9">
        <v>22.060669999999998</v>
      </c>
      <c r="I8" s="9">
        <v>2.617747</v>
      </c>
      <c r="J8" s="9">
        <v>272.10757999999998</v>
      </c>
      <c r="K8" s="9">
        <v>0.97891389510000004</v>
      </c>
      <c r="L8" s="9">
        <v>317.61860999999999</v>
      </c>
      <c r="M8" s="9">
        <v>247.20053999999999</v>
      </c>
      <c r="N8" s="9">
        <v>58.301169999999999</v>
      </c>
      <c r="O8" s="9">
        <v>188.89937</v>
      </c>
      <c r="P8" s="9">
        <v>381.31682999999998</v>
      </c>
      <c r="Q8" s="9">
        <v>0.15289429569999999</v>
      </c>
      <c r="R8" s="9">
        <v>-1</v>
      </c>
      <c r="S8" s="9">
        <f t="shared" si="1"/>
        <v>287.89244675318753</v>
      </c>
      <c r="T8" s="11">
        <f t="shared" si="4"/>
        <v>-0.99997303595932863</v>
      </c>
      <c r="U8">
        <f t="shared" si="2"/>
        <v>1.8780084741335097</v>
      </c>
      <c r="V8" s="15">
        <f t="shared" si="5"/>
        <v>4.9435963106144246E-3</v>
      </c>
      <c r="W8" s="15"/>
      <c r="X8" s="15"/>
      <c r="Y8">
        <f t="shared" si="3"/>
        <v>0.97892900189846854</v>
      </c>
      <c r="AC8" s="6" t="s">
        <v>29</v>
      </c>
    </row>
    <row r="9" spans="1:29" ht="15.75">
      <c r="A9" s="9">
        <v>5</v>
      </c>
      <c r="B9" s="9">
        <v>70.081557000000004</v>
      </c>
      <c r="C9" s="9">
        <v>288.90260000000001</v>
      </c>
      <c r="D9" s="9">
        <v>242.3329</v>
      </c>
      <c r="E9" s="9">
        <v>392.23750000000001</v>
      </c>
      <c r="F9" s="9">
        <v>195.5325</v>
      </c>
      <c r="G9" s="9">
        <v>17.555199999999999</v>
      </c>
      <c r="H9" s="9">
        <v>22.060669999999998</v>
      </c>
      <c r="I9" s="9">
        <v>2.617747</v>
      </c>
      <c r="J9" s="9">
        <v>272.10757999999998</v>
      </c>
      <c r="K9" s="9">
        <v>0.97891296809999995</v>
      </c>
      <c r="L9" s="9">
        <v>319.54804000000001</v>
      </c>
      <c r="M9" s="9">
        <v>249.07205999999999</v>
      </c>
      <c r="N9" s="9">
        <v>58.979469999999999</v>
      </c>
      <c r="O9" s="9">
        <v>190.09258</v>
      </c>
      <c r="P9" s="9">
        <v>383.97205000000002</v>
      </c>
      <c r="Q9" s="9">
        <v>0.15360356110000001</v>
      </c>
      <c r="R9" s="9">
        <v>-0.5</v>
      </c>
      <c r="S9" s="9">
        <f t="shared" si="1"/>
        <v>288.39242844539558</v>
      </c>
      <c r="T9" s="11">
        <f t="shared" si="4"/>
        <v>-0.49999134375127596</v>
      </c>
      <c r="U9">
        <f t="shared" si="2"/>
        <v>1.8733802742925241</v>
      </c>
      <c r="V9" s="15">
        <f t="shared" si="5"/>
        <v>2.4669941777139067E-3</v>
      </c>
      <c r="W9" s="15"/>
      <c r="X9" s="15"/>
      <c r="Y9">
        <f t="shared" si="3"/>
        <v>0.97892743554606587</v>
      </c>
      <c r="AC9" s="6" t="s">
        <v>30</v>
      </c>
    </row>
    <row r="10" spans="1:29">
      <c r="A10" s="9">
        <v>6</v>
      </c>
      <c r="B10" s="9">
        <v>70.081557000000004</v>
      </c>
      <c r="C10" s="9">
        <v>288.90260000000001</v>
      </c>
      <c r="D10" s="9">
        <v>242.3329</v>
      </c>
      <c r="E10" s="9">
        <v>394.91</v>
      </c>
      <c r="F10" s="9">
        <v>195.5325</v>
      </c>
      <c r="G10" s="9">
        <v>17.585000000000001</v>
      </c>
      <c r="H10" s="9">
        <v>22.060669999999998</v>
      </c>
      <c r="I10" s="9">
        <v>2.617747</v>
      </c>
      <c r="J10" s="9">
        <v>272.10757999999998</v>
      </c>
      <c r="K10" s="9">
        <v>0.97891206269999997</v>
      </c>
      <c r="L10" s="9">
        <v>321.44612999999998</v>
      </c>
      <c r="M10" s="9">
        <v>250.91575</v>
      </c>
      <c r="N10" s="9">
        <v>59.65014</v>
      </c>
      <c r="O10" s="9">
        <v>191.26562000000001</v>
      </c>
      <c r="P10" s="9">
        <v>386.58758999999998</v>
      </c>
      <c r="Q10" s="9">
        <v>0.1542991501</v>
      </c>
      <c r="R10" s="9">
        <v>-0.01</v>
      </c>
      <c r="S10" s="9">
        <f t="shared" si="1"/>
        <v>288.88241684703098</v>
      </c>
      <c r="T10" s="11">
        <f t="shared" si="4"/>
        <v>-1.0002942115875157E-2</v>
      </c>
      <c r="U10">
        <f t="shared" si="2"/>
        <v>1.8688620277292933</v>
      </c>
      <c r="V10" s="16">
        <f t="shared" si="5"/>
        <v>4.9229288571887624E-5</v>
      </c>
      <c r="W10" s="16"/>
      <c r="X10" s="16"/>
      <c r="Y10">
        <f t="shared" si="3"/>
        <v>0.97892580587982059</v>
      </c>
    </row>
    <row r="11" spans="1:29" ht="15.75">
      <c r="A11" s="9">
        <v>7</v>
      </c>
      <c r="B11" s="9">
        <v>70.081557000000004</v>
      </c>
      <c r="C11" s="9">
        <v>288.90260000000001</v>
      </c>
      <c r="D11" s="9">
        <v>242.3329</v>
      </c>
      <c r="E11" s="9">
        <v>394.96420000000001</v>
      </c>
      <c r="F11" s="9">
        <v>195.5325</v>
      </c>
      <c r="G11" s="9">
        <v>17.585599999999999</v>
      </c>
      <c r="H11" s="9">
        <v>22.060669999999998</v>
      </c>
      <c r="I11" s="9">
        <v>2.617747</v>
      </c>
      <c r="J11" s="9">
        <v>272.10757999999998</v>
      </c>
      <c r="K11" s="9">
        <v>0.97891204450000002</v>
      </c>
      <c r="L11" s="9">
        <v>321.48455999999999</v>
      </c>
      <c r="M11" s="9">
        <v>250.95309</v>
      </c>
      <c r="N11" s="9">
        <v>59.66375</v>
      </c>
      <c r="O11" s="9">
        <v>191.28934000000001</v>
      </c>
      <c r="P11" s="9">
        <v>386.64057000000003</v>
      </c>
      <c r="Q11" s="9">
        <v>0.15431320409999999</v>
      </c>
      <c r="R11" s="9">
        <v>-1E-4</v>
      </c>
      <c r="S11" s="9">
        <f t="shared" si="1"/>
        <v>288.89232835928067</v>
      </c>
      <c r="T11" s="11">
        <f t="shared" si="4"/>
        <v>-9.1429866188263986E-5</v>
      </c>
      <c r="U11">
        <f t="shared" si="2"/>
        <v>1.8687709490681934</v>
      </c>
      <c r="V11" s="17">
        <f t="shared" si="5"/>
        <v>4.920658737105879E-7</v>
      </c>
      <c r="W11" s="17"/>
      <c r="X11" s="17"/>
      <c r="Y11">
        <f t="shared" si="3"/>
        <v>0.97892560895392544</v>
      </c>
      <c r="AC11" s="6" t="s">
        <v>31</v>
      </c>
    </row>
    <row r="12" spans="1:29">
      <c r="A12" s="9">
        <v>8</v>
      </c>
      <c r="B12" s="9">
        <v>70.081557000000004</v>
      </c>
      <c r="C12" s="9">
        <v>288.90260000000001</v>
      </c>
      <c r="D12" s="9">
        <v>242.3329</v>
      </c>
      <c r="E12" s="9">
        <v>394.96519999999998</v>
      </c>
      <c r="F12" s="9">
        <v>195.5325</v>
      </c>
      <c r="G12" s="9">
        <v>17.585699999999999</v>
      </c>
      <c r="H12" s="9">
        <v>22.060669999999998</v>
      </c>
      <c r="I12" s="9">
        <v>2.617747</v>
      </c>
      <c r="J12" s="9">
        <v>272.10757999999998</v>
      </c>
      <c r="K12" s="9">
        <v>0.97891204409999999</v>
      </c>
      <c r="L12" s="9">
        <v>321.48534000000001</v>
      </c>
      <c r="M12" s="9">
        <v>250.95384000000001</v>
      </c>
      <c r="N12" s="9">
        <v>59.664020000000001</v>
      </c>
      <c r="O12" s="9">
        <v>191.28981999999999</v>
      </c>
      <c r="P12" s="9">
        <v>386.64164</v>
      </c>
      <c r="Q12" s="9">
        <v>0.15431348789999999</v>
      </c>
      <c r="R12" s="9">
        <v>1E-4</v>
      </c>
      <c r="S12" s="9">
        <f t="shared" si="1"/>
        <v>288.89251121892602</v>
      </c>
      <c r="T12" s="11">
        <f t="shared" si="4"/>
        <v>9.142977916098971E-5</v>
      </c>
      <c r="U12">
        <f t="shared" si="2"/>
        <v>1.8687691099531243</v>
      </c>
      <c r="V12" s="17">
        <f t="shared" si="5"/>
        <v>-4.9206542124942775E-7</v>
      </c>
      <c r="W12" s="17"/>
      <c r="X12" s="17"/>
    </row>
    <row r="13" spans="1:29" ht="15.75">
      <c r="A13" s="9">
        <v>9</v>
      </c>
      <c r="B13" s="9">
        <v>70.081557000000004</v>
      </c>
      <c r="C13" s="9">
        <v>288.90260000000001</v>
      </c>
      <c r="D13" s="9">
        <v>242.3329</v>
      </c>
      <c r="E13" s="9">
        <v>395.01940000000002</v>
      </c>
      <c r="F13" s="9">
        <v>195.5325</v>
      </c>
      <c r="G13" s="9">
        <v>17.586300000000001</v>
      </c>
      <c r="H13" s="9">
        <v>22.060669999999998</v>
      </c>
      <c r="I13" s="9">
        <v>2.617747</v>
      </c>
      <c r="J13" s="9">
        <v>272.10757999999998</v>
      </c>
      <c r="K13" s="9">
        <v>0.97891202580000003</v>
      </c>
      <c r="L13" s="9">
        <v>321.52377000000001</v>
      </c>
      <c r="M13" s="9">
        <v>250.99119999999999</v>
      </c>
      <c r="N13" s="9">
        <v>59.677630000000001</v>
      </c>
      <c r="O13" s="9">
        <v>191.31357</v>
      </c>
      <c r="P13" s="9">
        <v>386.69463000000002</v>
      </c>
      <c r="Q13" s="9">
        <v>0.15432754139999999</v>
      </c>
      <c r="R13" s="9">
        <v>0.01</v>
      </c>
      <c r="S13" s="9">
        <f t="shared" si="1"/>
        <v>288.90242169231067</v>
      </c>
      <c r="T13" s="10">
        <f t="shared" si="4"/>
        <v>1.0001903163811221E-2</v>
      </c>
      <c r="U13">
        <f t="shared" si="2"/>
        <v>1.8686780429939349</v>
      </c>
      <c r="V13" s="16">
        <f t="shared" si="5"/>
        <v>-4.922302629460753E-5</v>
      </c>
      <c r="W13" s="16"/>
      <c r="X13" s="16"/>
      <c r="AC13" s="6" t="s">
        <v>32</v>
      </c>
    </row>
    <row r="14" spans="1:29" ht="15.75">
      <c r="A14" s="9">
        <v>10</v>
      </c>
      <c r="B14" s="9">
        <v>70.081557000000004</v>
      </c>
      <c r="C14" s="9">
        <v>288.90260000000001</v>
      </c>
      <c r="D14" s="9">
        <v>242.3329</v>
      </c>
      <c r="E14" s="9">
        <v>397.70600000000002</v>
      </c>
      <c r="F14" s="9">
        <v>195.5325</v>
      </c>
      <c r="G14" s="9">
        <v>17.616099999999999</v>
      </c>
      <c r="H14" s="9">
        <v>22.060669999999998</v>
      </c>
      <c r="I14" s="9">
        <v>2.617747</v>
      </c>
      <c r="J14" s="9">
        <v>272.10757999999998</v>
      </c>
      <c r="K14" s="9">
        <v>0.97891112359999999</v>
      </c>
      <c r="L14" s="9">
        <v>323.42932000000002</v>
      </c>
      <c r="M14" s="9">
        <v>252.84451000000001</v>
      </c>
      <c r="N14" s="9">
        <v>60.35445</v>
      </c>
      <c r="O14" s="9">
        <v>192.49006</v>
      </c>
      <c r="P14" s="9">
        <v>389.32404000000002</v>
      </c>
      <c r="Q14" s="9">
        <v>0.155023679</v>
      </c>
      <c r="R14" s="9">
        <v>0.5</v>
      </c>
      <c r="S14" s="9">
        <f t="shared" si="1"/>
        <v>289.39239351202235</v>
      </c>
      <c r="T14" s="10">
        <f t="shared" si="4"/>
        <v>0.49997372287549524</v>
      </c>
      <c r="U14">
        <f t="shared" si="2"/>
        <v>1.8641774059887581</v>
      </c>
      <c r="V14" s="15">
        <f t="shared" si="5"/>
        <v>-2.4575648415560052E-3</v>
      </c>
      <c r="W14" s="15"/>
      <c r="X14" s="15"/>
      <c r="AC14" s="6" t="s">
        <v>33</v>
      </c>
    </row>
    <row r="15" spans="1:29" ht="15.75">
      <c r="A15" s="9">
        <v>11</v>
      </c>
      <c r="B15" s="9">
        <v>70.081557000000004</v>
      </c>
      <c r="C15" s="9">
        <v>288.90260000000001</v>
      </c>
      <c r="D15" s="9">
        <v>242.3329</v>
      </c>
      <c r="E15" s="9">
        <v>400.46159999999998</v>
      </c>
      <c r="F15" s="9">
        <v>195.5325</v>
      </c>
      <c r="G15" s="9">
        <v>17.6465</v>
      </c>
      <c r="H15" s="9">
        <v>22.060669999999998</v>
      </c>
      <c r="I15" s="9">
        <v>2.617747</v>
      </c>
      <c r="J15" s="9">
        <v>272.10757999999998</v>
      </c>
      <c r="K15" s="9">
        <v>0.97891020610000001</v>
      </c>
      <c r="L15" s="9">
        <v>325.3811</v>
      </c>
      <c r="M15" s="9">
        <v>254.74581000000001</v>
      </c>
      <c r="N15" s="9">
        <v>61.051290000000002</v>
      </c>
      <c r="O15" s="9">
        <v>193.69452000000001</v>
      </c>
      <c r="P15" s="9">
        <v>392.02091000000001</v>
      </c>
      <c r="Q15" s="9">
        <v>0.15573478230000001</v>
      </c>
      <c r="R15" s="9">
        <v>1</v>
      </c>
      <c r="S15" s="9">
        <f t="shared" si="1"/>
        <v>289.89237718082035</v>
      </c>
      <c r="T15" s="10">
        <f t="shared" si="4"/>
        <v>0.99995739167349029</v>
      </c>
      <c r="U15">
        <f t="shared" si="2"/>
        <v>1.8596008320271153</v>
      </c>
      <c r="V15" s="15">
        <f t="shared" si="5"/>
        <v>-4.9065413819397432E-3</v>
      </c>
      <c r="W15" s="15"/>
      <c r="X15" s="15"/>
      <c r="AC15" s="6" t="s">
        <v>34</v>
      </c>
    </row>
    <row r="16" spans="1:29" ht="15.75">
      <c r="A16" s="9">
        <v>12</v>
      </c>
      <c r="B16" s="9">
        <v>70.081557000000004</v>
      </c>
      <c r="C16" s="9">
        <v>288.90260000000001</v>
      </c>
      <c r="D16" s="9">
        <v>242.3329</v>
      </c>
      <c r="E16" s="9">
        <v>423.02519999999998</v>
      </c>
      <c r="F16" s="9">
        <v>195.5325</v>
      </c>
      <c r="G16" s="9">
        <v>17.89</v>
      </c>
      <c r="H16" s="9">
        <v>22.060669999999998</v>
      </c>
      <c r="I16" s="9">
        <v>2.617747</v>
      </c>
      <c r="J16" s="9">
        <v>272.10757999999998</v>
      </c>
      <c r="K16" s="9">
        <v>0.97890297839999996</v>
      </c>
      <c r="L16" s="9">
        <v>341.26474000000002</v>
      </c>
      <c r="M16" s="9">
        <v>270.32082000000003</v>
      </c>
      <c r="N16" s="9">
        <v>66.854669999999999</v>
      </c>
      <c r="O16" s="9">
        <v>203.46616</v>
      </c>
      <c r="P16" s="9">
        <v>414.10320000000002</v>
      </c>
      <c r="Q16" s="9">
        <v>0.16144445830000001</v>
      </c>
      <c r="R16" s="9">
        <v>5</v>
      </c>
      <c r="S16" s="9">
        <f t="shared" si="1"/>
        <v>293.89225142895339</v>
      </c>
      <c r="T16" s="10">
        <f t="shared" si="4"/>
        <v>4.9998316398065299</v>
      </c>
      <c r="U16">
        <f t="shared" si="2"/>
        <v>1.8235941069256407</v>
      </c>
      <c r="V16" s="15">
        <f t="shared" si="5"/>
        <v>-2.4174147632512587E-2</v>
      </c>
      <c r="W16" s="15"/>
      <c r="X16" s="15"/>
      <c r="AC16" s="6" t="s">
        <v>35</v>
      </c>
    </row>
    <row r="17" spans="1:30" ht="15.75">
      <c r="A17" s="9">
        <v>13</v>
      </c>
      <c r="B17" s="9">
        <v>70.081557000000004</v>
      </c>
      <c r="C17" s="9">
        <v>288.90260000000001</v>
      </c>
      <c r="D17" s="9">
        <v>242.3329</v>
      </c>
      <c r="E17" s="9">
        <v>452.55489999999998</v>
      </c>
      <c r="F17" s="9">
        <v>195.5325</v>
      </c>
      <c r="G17" s="9">
        <v>18.194400000000002</v>
      </c>
      <c r="H17" s="9">
        <v>22.060669999999998</v>
      </c>
      <c r="I17" s="9">
        <v>2.617747</v>
      </c>
      <c r="J17" s="9">
        <v>272.10757999999998</v>
      </c>
      <c r="K17" s="9">
        <v>0.97889421509999996</v>
      </c>
      <c r="L17" s="9">
        <v>361.79379999999998</v>
      </c>
      <c r="M17" s="9">
        <v>290.72543000000002</v>
      </c>
      <c r="N17" s="9">
        <v>74.707830000000001</v>
      </c>
      <c r="O17" s="9">
        <v>216.01759999999999</v>
      </c>
      <c r="P17" s="9">
        <v>443.00198999999998</v>
      </c>
      <c r="Q17" s="9">
        <v>0.1686399318</v>
      </c>
      <c r="R17" s="9">
        <v>10</v>
      </c>
      <c r="S17" s="9">
        <f t="shared" si="1"/>
        <v>298.89207077774773</v>
      </c>
      <c r="T17" s="10">
        <f t="shared" si="4"/>
        <v>9.9996509886008766</v>
      </c>
      <c r="U17">
        <f t="shared" si="2"/>
        <v>1.7799894180409861</v>
      </c>
      <c r="V17" s="15">
        <f t="shared" si="5"/>
        <v>-4.7507510323524099E-2</v>
      </c>
      <c r="W17" s="15"/>
      <c r="X17" s="15"/>
      <c r="AC17" s="6" t="s">
        <v>36</v>
      </c>
    </row>
    <row r="18" spans="1:30" ht="18">
      <c r="A18" s="12">
        <v>14</v>
      </c>
      <c r="B18" s="12">
        <v>70.081557000000004</v>
      </c>
      <c r="C18" s="12">
        <v>288.90260000000001</v>
      </c>
      <c r="D18" s="12">
        <v>242.3329</v>
      </c>
      <c r="E18" s="12">
        <v>394.96469999999999</v>
      </c>
      <c r="F18" s="12">
        <v>195.5325</v>
      </c>
      <c r="G18" s="12">
        <v>8.7927999999999997</v>
      </c>
      <c r="H18" s="12">
        <v>22.060669999999998</v>
      </c>
      <c r="I18" s="12">
        <v>1.3088735</v>
      </c>
      <c r="J18" s="12">
        <v>272.10757999999998</v>
      </c>
      <c r="K18" s="12">
        <v>0.97891277720000003</v>
      </c>
      <c r="L18" s="12">
        <v>290.68274000000002</v>
      </c>
      <c r="M18" s="12">
        <v>262.73746999999997</v>
      </c>
      <c r="N18" s="12">
        <v>88.546210000000002</v>
      </c>
      <c r="O18" s="12">
        <v>174.19126</v>
      </c>
      <c r="P18" s="12">
        <v>386.64139</v>
      </c>
      <c r="Q18" s="12">
        <v>0.22901378689999999</v>
      </c>
      <c r="R18" s="12">
        <v>0.5</v>
      </c>
      <c r="S18" s="12">
        <f t="shared" si="1"/>
        <v>288.89241978914686</v>
      </c>
      <c r="T18" s="13">
        <f t="shared" si="4"/>
        <v>0</v>
      </c>
      <c r="U18">
        <f t="shared" si="2"/>
        <v>1.4739730724366404</v>
      </c>
      <c r="V18" s="15">
        <f t="shared" si="5"/>
        <v>-0.21126032140886983</v>
      </c>
      <c r="W18" s="15"/>
      <c r="X18" s="15"/>
      <c r="AC18" s="6" t="s">
        <v>37</v>
      </c>
      <c r="AD18" t="s">
        <v>59</v>
      </c>
    </row>
    <row r="19" spans="1:30" ht="18">
      <c r="A19" s="12">
        <v>15</v>
      </c>
      <c r="B19" s="12">
        <v>70.081557000000004</v>
      </c>
      <c r="C19" s="12">
        <v>288.90260000000001</v>
      </c>
      <c r="D19" s="12">
        <v>242.3329</v>
      </c>
      <c r="E19" s="12">
        <v>394.96469999999999</v>
      </c>
      <c r="F19" s="12">
        <v>195.5325</v>
      </c>
      <c r="G19" s="12">
        <v>13.1892</v>
      </c>
      <c r="H19" s="12">
        <v>22.060669999999998</v>
      </c>
      <c r="I19" s="12">
        <v>1.9633102</v>
      </c>
      <c r="J19" s="12">
        <v>272.10757999999998</v>
      </c>
      <c r="K19" s="12">
        <v>0.97891241070000001</v>
      </c>
      <c r="L19" s="12">
        <v>306.70648</v>
      </c>
      <c r="M19" s="12">
        <v>256.21963</v>
      </c>
      <c r="N19" s="12">
        <v>73.539959999999994</v>
      </c>
      <c r="O19" s="12">
        <v>182.67966999999999</v>
      </c>
      <c r="P19" s="12">
        <v>386.64125000000001</v>
      </c>
      <c r="Q19" s="12">
        <v>0.1902020582</v>
      </c>
      <c r="R19" s="12">
        <v>0.75</v>
      </c>
      <c r="S19" s="12">
        <f t="shared" si="1"/>
        <v>288.89241978914686</v>
      </c>
      <c r="T19" s="13">
        <f t="shared" si="4"/>
        <v>0</v>
      </c>
      <c r="U19">
        <f t="shared" si="2"/>
        <v>1.6596683076885972</v>
      </c>
      <c r="V19" s="15">
        <f t="shared" si="5"/>
        <v>-0.11189269868397873</v>
      </c>
      <c r="W19" s="15"/>
      <c r="X19" s="15"/>
      <c r="AC19" s="6" t="s">
        <v>38</v>
      </c>
      <c r="AD19" t="s">
        <v>60</v>
      </c>
    </row>
    <row r="20" spans="1:30" ht="16.5">
      <c r="A20" s="12">
        <v>16</v>
      </c>
      <c r="B20" s="12">
        <v>70.081557000000004</v>
      </c>
      <c r="C20" s="12">
        <v>288.90260000000001</v>
      </c>
      <c r="D20" s="12">
        <v>242.3329</v>
      </c>
      <c r="E20" s="12">
        <v>394.96469999999999</v>
      </c>
      <c r="F20" s="12">
        <v>195.5325</v>
      </c>
      <c r="G20" s="12">
        <v>15.8271</v>
      </c>
      <c r="H20" s="12">
        <v>22.060669999999998</v>
      </c>
      <c r="I20" s="12">
        <v>2.3559722999999999</v>
      </c>
      <c r="J20" s="12">
        <v>272.10757999999998</v>
      </c>
      <c r="K20" s="12">
        <v>0.97891219080000003</v>
      </c>
      <c r="L20" s="12">
        <v>315.72669999999999</v>
      </c>
      <c r="M20" s="12">
        <v>252.95631</v>
      </c>
      <c r="N20" s="12">
        <v>65.063059999999993</v>
      </c>
      <c r="O20" s="12">
        <v>187.89324999999999</v>
      </c>
      <c r="P20" s="12">
        <v>386.64116000000001</v>
      </c>
      <c r="Q20" s="12">
        <v>0.16827764200000001</v>
      </c>
      <c r="R20" s="12">
        <v>0.9</v>
      </c>
      <c r="S20" s="12">
        <f t="shared" si="1"/>
        <v>288.89241978914686</v>
      </c>
      <c r="T20" s="13">
        <f t="shared" si="4"/>
        <v>0</v>
      </c>
      <c r="U20">
        <f t="shared" si="2"/>
        <v>1.7821400327183428</v>
      </c>
      <c r="V20" s="15">
        <f t="shared" si="5"/>
        <v>-4.6356692061567978E-2</v>
      </c>
      <c r="W20" s="15"/>
      <c r="X20" s="15"/>
      <c r="AC20" s="6" t="s">
        <v>39</v>
      </c>
    </row>
    <row r="21" spans="1:30" ht="15.75">
      <c r="A21" s="12">
        <v>17</v>
      </c>
      <c r="B21" s="12">
        <v>70.081557000000004</v>
      </c>
      <c r="C21" s="12">
        <v>288.90260000000001</v>
      </c>
      <c r="D21" s="12">
        <v>242.3329</v>
      </c>
      <c r="E21" s="12">
        <v>394.96469999999999</v>
      </c>
      <c r="F21" s="12">
        <v>195.5325</v>
      </c>
      <c r="G21" s="12">
        <v>17.409800000000001</v>
      </c>
      <c r="H21" s="12">
        <v>22.060669999999998</v>
      </c>
      <c r="I21" s="12">
        <v>2.5915694999999999</v>
      </c>
      <c r="J21" s="12">
        <v>272.10757999999998</v>
      </c>
      <c r="K21" s="12">
        <v>0.97891205889999999</v>
      </c>
      <c r="L21" s="12">
        <v>320.91921000000002</v>
      </c>
      <c r="M21" s="12">
        <v>251.14849000000001</v>
      </c>
      <c r="N21" s="12">
        <v>60.193579999999997</v>
      </c>
      <c r="O21" s="12">
        <v>190.95491000000001</v>
      </c>
      <c r="P21" s="12">
        <v>386.64111000000003</v>
      </c>
      <c r="Q21" s="12">
        <v>0.1556833333</v>
      </c>
      <c r="R21" s="12">
        <v>0.99</v>
      </c>
      <c r="S21" s="12">
        <f t="shared" si="1"/>
        <v>288.89241978914686</v>
      </c>
      <c r="T21" s="13">
        <f t="shared" si="4"/>
        <v>0</v>
      </c>
      <c r="U21">
        <f t="shared" si="2"/>
        <v>1.8599312495454989</v>
      </c>
      <c r="V21" s="15">
        <f t="shared" si="5"/>
        <v>-4.7297312270432731E-3</v>
      </c>
      <c r="W21" s="15"/>
      <c r="X21" s="15"/>
      <c r="AC21" s="6" t="s">
        <v>40</v>
      </c>
    </row>
    <row r="22" spans="1:30" ht="15.75">
      <c r="A22" s="12">
        <v>18</v>
      </c>
      <c r="B22" s="12">
        <v>70.081557000000004</v>
      </c>
      <c r="C22" s="12">
        <v>288.90260000000001</v>
      </c>
      <c r="D22" s="12">
        <v>242.3329</v>
      </c>
      <c r="E22" s="12">
        <v>394.96469999999999</v>
      </c>
      <c r="F22" s="12">
        <v>195.5325</v>
      </c>
      <c r="G22" s="12">
        <v>17.568100000000001</v>
      </c>
      <c r="H22" s="12">
        <v>22.060669999999998</v>
      </c>
      <c r="I22" s="12">
        <v>2.6151292000000002</v>
      </c>
      <c r="J22" s="12">
        <v>272.10757999999998</v>
      </c>
      <c r="K22" s="12">
        <v>0.97891204570000001</v>
      </c>
      <c r="L22" s="12">
        <v>321.42847999999998</v>
      </c>
      <c r="M22" s="12">
        <v>250.97291999999999</v>
      </c>
      <c r="N22" s="12">
        <v>59.716740000000001</v>
      </c>
      <c r="O22" s="12">
        <v>191.25617</v>
      </c>
      <c r="P22" s="12">
        <v>386.64109999999999</v>
      </c>
      <c r="Q22" s="12">
        <v>0.154450068</v>
      </c>
      <c r="R22" s="12">
        <v>0.999</v>
      </c>
      <c r="S22" s="12">
        <f t="shared" si="1"/>
        <v>288.89241978914686</v>
      </c>
      <c r="T22" s="13">
        <f t="shared" si="4"/>
        <v>0</v>
      </c>
      <c r="U22">
        <f t="shared" si="2"/>
        <v>1.8678844193457107</v>
      </c>
      <c r="V22" s="15">
        <f t="shared" si="5"/>
        <v>-4.7390002543944561E-4</v>
      </c>
      <c r="W22" s="15"/>
      <c r="X22" s="15"/>
      <c r="AC22" s="6" t="s">
        <v>41</v>
      </c>
    </row>
    <row r="23" spans="1:30" ht="15.75">
      <c r="A23" s="12">
        <v>19</v>
      </c>
      <c r="B23" s="12">
        <v>70.081557000000004</v>
      </c>
      <c r="C23" s="12">
        <v>288.90260000000001</v>
      </c>
      <c r="D23" s="12">
        <v>242.3329</v>
      </c>
      <c r="E23" s="12">
        <v>394.96469999999999</v>
      </c>
      <c r="F23" s="12">
        <v>195.5325</v>
      </c>
      <c r="G23" s="12">
        <v>17.5839</v>
      </c>
      <c r="H23" s="12">
        <v>22.060669999999998</v>
      </c>
      <c r="I23" s="12">
        <v>2.6174852</v>
      </c>
      <c r="J23" s="12">
        <v>272.10757999999998</v>
      </c>
      <c r="K23" s="12">
        <v>0.97891204440000001</v>
      </c>
      <c r="L23" s="12">
        <v>321.47930000000002</v>
      </c>
      <c r="M23" s="12">
        <v>250.95541</v>
      </c>
      <c r="N23" s="12">
        <v>59.669170000000001</v>
      </c>
      <c r="O23" s="12">
        <v>191.28623999999999</v>
      </c>
      <c r="P23" s="12">
        <v>386.64109999999999</v>
      </c>
      <c r="Q23" s="12">
        <v>0.15432701539999999</v>
      </c>
      <c r="R23" s="12">
        <v>0.99990000000000001</v>
      </c>
      <c r="S23" s="12">
        <f t="shared" si="1"/>
        <v>288.89241978914686</v>
      </c>
      <c r="T23" s="13">
        <f t="shared" si="4"/>
        <v>0</v>
      </c>
      <c r="U23">
        <f t="shared" si="2"/>
        <v>1.8686814513349972</v>
      </c>
      <c r="V23" s="15">
        <f t="shared" si="5"/>
        <v>-4.739918440478157E-5</v>
      </c>
      <c r="W23" s="15"/>
      <c r="X23" s="15"/>
      <c r="AC23" s="6" t="s">
        <v>42</v>
      </c>
    </row>
    <row r="24" spans="1:30" ht="15.75">
      <c r="A24" s="12">
        <v>20</v>
      </c>
      <c r="B24" s="12">
        <v>70.081557000000004</v>
      </c>
      <c r="C24" s="12">
        <v>288.90260000000001</v>
      </c>
      <c r="D24" s="12">
        <v>242.3329</v>
      </c>
      <c r="E24" s="12">
        <v>394.96469999999999</v>
      </c>
      <c r="F24" s="12">
        <v>195.5325</v>
      </c>
      <c r="G24" s="12">
        <v>17.587399999999999</v>
      </c>
      <c r="H24" s="12">
        <v>22.060669999999998</v>
      </c>
      <c r="I24" s="12">
        <v>2.6180088000000001</v>
      </c>
      <c r="J24" s="12">
        <v>272.10757999999998</v>
      </c>
      <c r="K24" s="12">
        <v>0.97891204409999999</v>
      </c>
      <c r="L24" s="12">
        <v>321.49059</v>
      </c>
      <c r="M24" s="12">
        <v>250.95151999999999</v>
      </c>
      <c r="N24" s="12">
        <v>59.6586</v>
      </c>
      <c r="O24" s="12">
        <v>191.29292000000001</v>
      </c>
      <c r="P24" s="12">
        <v>386.64109999999999</v>
      </c>
      <c r="Q24" s="12">
        <v>0.15429967720000001</v>
      </c>
      <c r="R24" s="12">
        <v>1.0001</v>
      </c>
      <c r="S24" s="12">
        <f t="shared" si="1"/>
        <v>288.89241978914686</v>
      </c>
      <c r="T24" s="13">
        <f t="shared" si="4"/>
        <v>0</v>
      </c>
      <c r="U24">
        <f t="shared" si="2"/>
        <v>1.868858611643726</v>
      </c>
      <c r="V24" s="15">
        <f t="shared" si="5"/>
        <v>4.7401302509737104E-5</v>
      </c>
      <c r="W24" s="15"/>
      <c r="X24" s="15"/>
      <c r="AC24" s="6" t="s">
        <v>43</v>
      </c>
    </row>
    <row r="25" spans="1:30" ht="15.75">
      <c r="A25" s="12">
        <v>21</v>
      </c>
      <c r="B25" s="12">
        <v>70.081557000000004</v>
      </c>
      <c r="C25" s="12">
        <v>288.90260000000001</v>
      </c>
      <c r="D25" s="12">
        <v>242.3329</v>
      </c>
      <c r="E25" s="12">
        <v>394.96469999999999</v>
      </c>
      <c r="F25" s="12">
        <v>195.5325</v>
      </c>
      <c r="G25" s="12">
        <v>17.603200000000001</v>
      </c>
      <c r="H25" s="12">
        <v>22.060669999999998</v>
      </c>
      <c r="I25" s="12">
        <v>2.6203647000000001</v>
      </c>
      <c r="J25" s="12">
        <v>272.10757999999998</v>
      </c>
      <c r="K25" s="12">
        <v>0.97891204279999999</v>
      </c>
      <c r="L25" s="12">
        <v>321.54138999999998</v>
      </c>
      <c r="M25" s="12">
        <v>250.93402</v>
      </c>
      <c r="N25" s="12">
        <v>59.611040000000003</v>
      </c>
      <c r="O25" s="12">
        <v>191.32298</v>
      </c>
      <c r="P25" s="12">
        <v>386.64109999999999</v>
      </c>
      <c r="Q25" s="12">
        <v>0.15417668570000001</v>
      </c>
      <c r="R25" s="12">
        <v>1.0009999999999999</v>
      </c>
      <c r="S25" s="12">
        <f t="shared" si="1"/>
        <v>288.89241978914686</v>
      </c>
      <c r="T25" s="13">
        <f t="shared" si="4"/>
        <v>0</v>
      </c>
      <c r="U25">
        <f t="shared" si="2"/>
        <v>1.8696560244850922</v>
      </c>
      <c r="V25" s="15">
        <f t="shared" si="5"/>
        <v>4.7410594180402485E-4</v>
      </c>
      <c r="W25" s="15"/>
      <c r="X25" s="15"/>
      <c r="AC25" s="6" t="s">
        <v>57</v>
      </c>
    </row>
    <row r="26" spans="1:30" ht="15.75">
      <c r="A26" s="12">
        <v>22</v>
      </c>
      <c r="B26" s="12">
        <v>70.081557000000004</v>
      </c>
      <c r="C26" s="12">
        <v>288.90260000000001</v>
      </c>
      <c r="D26" s="12">
        <v>242.3329</v>
      </c>
      <c r="E26" s="12">
        <v>394.96469999999999</v>
      </c>
      <c r="F26" s="12">
        <v>195.5325</v>
      </c>
      <c r="G26" s="12">
        <v>17.761500000000002</v>
      </c>
      <c r="H26" s="12">
        <v>22.060669999999998</v>
      </c>
      <c r="I26" s="12">
        <v>2.6439244999999998</v>
      </c>
      <c r="J26" s="12">
        <v>272.10757999999998</v>
      </c>
      <c r="K26" s="12">
        <v>0.97891202960000001</v>
      </c>
      <c r="L26" s="12">
        <v>322.04834</v>
      </c>
      <c r="M26" s="12">
        <v>250.75953999999999</v>
      </c>
      <c r="N26" s="12">
        <v>59.136580000000002</v>
      </c>
      <c r="O26" s="12">
        <v>191.62296000000001</v>
      </c>
      <c r="P26" s="12">
        <v>386.64109999999999</v>
      </c>
      <c r="Q26" s="12">
        <v>0.1529495371</v>
      </c>
      <c r="R26" s="12">
        <v>1.01</v>
      </c>
      <c r="S26" s="12">
        <f t="shared" si="1"/>
        <v>288.89241978914686</v>
      </c>
      <c r="T26" s="13">
        <f t="shared" si="4"/>
        <v>0</v>
      </c>
      <c r="U26">
        <f t="shared" si="2"/>
        <v>1.8776472348690458</v>
      </c>
      <c r="V26" s="15">
        <f t="shared" si="5"/>
        <v>4.750293090443173E-3</v>
      </c>
      <c r="W26" s="15"/>
      <c r="X26" s="15"/>
      <c r="AC26" s="6" t="s">
        <v>58</v>
      </c>
    </row>
    <row r="27" spans="1:30" ht="15.75">
      <c r="A27" s="12">
        <v>23</v>
      </c>
      <c r="B27" s="12">
        <v>70.081557000000004</v>
      </c>
      <c r="C27" s="12">
        <v>288.90260000000001</v>
      </c>
      <c r="D27" s="12">
        <v>242.3329</v>
      </c>
      <c r="E27" s="12">
        <v>394.96469999999999</v>
      </c>
      <c r="F27" s="12">
        <v>195.5325</v>
      </c>
      <c r="G27" s="12">
        <v>19.344200000000001</v>
      </c>
      <c r="H27" s="12">
        <v>22.060669999999998</v>
      </c>
      <c r="I27" s="12">
        <v>2.8795217000000002</v>
      </c>
      <c r="J27" s="12">
        <v>272.10757999999998</v>
      </c>
      <c r="K27" s="12">
        <v>0.97891189769999998</v>
      </c>
      <c r="L27" s="12">
        <v>327.00923</v>
      </c>
      <c r="M27" s="12">
        <v>249.06053</v>
      </c>
      <c r="N27" s="12">
        <v>54.503250000000001</v>
      </c>
      <c r="O27" s="12">
        <v>194.55727999999999</v>
      </c>
      <c r="P27" s="12">
        <v>386.64105000000001</v>
      </c>
      <c r="Q27" s="12">
        <v>0.1409660251</v>
      </c>
      <c r="R27" s="12">
        <v>1.1000000000000001</v>
      </c>
      <c r="S27" s="12">
        <f t="shared" si="1"/>
        <v>288.89241978914686</v>
      </c>
      <c r="T27" s="13">
        <f t="shared" si="4"/>
        <v>0</v>
      </c>
      <c r="U27">
        <f t="shared" si="2"/>
        <v>1.9592363743762962</v>
      </c>
      <c r="V27" s="15">
        <f t="shared" si="5"/>
        <v>4.8409565349123961E-2</v>
      </c>
      <c r="W27" s="15"/>
      <c r="X27" s="15"/>
      <c r="AC27" s="6" t="s">
        <v>44</v>
      </c>
    </row>
    <row r="28" spans="1:30" ht="15.75">
      <c r="A28" s="12">
        <v>24</v>
      </c>
      <c r="B28" s="12">
        <v>70.081557000000004</v>
      </c>
      <c r="C28" s="12">
        <v>288.90260000000001</v>
      </c>
      <c r="D28" s="12">
        <v>242.3329</v>
      </c>
      <c r="E28" s="12">
        <v>394.96469999999999</v>
      </c>
      <c r="F28" s="12">
        <v>195.5325</v>
      </c>
      <c r="G28" s="12">
        <v>26.378499999999999</v>
      </c>
      <c r="H28" s="12">
        <v>22.060669999999998</v>
      </c>
      <c r="I28" s="12">
        <v>3.9266204999999998</v>
      </c>
      <c r="J28" s="12">
        <v>272.10757999999998</v>
      </c>
      <c r="K28" s="12">
        <v>0.97891131139999998</v>
      </c>
      <c r="L28" s="12">
        <v>346.34607</v>
      </c>
      <c r="M28" s="12">
        <v>242.32568000000001</v>
      </c>
      <c r="N28" s="12">
        <v>36.706429999999997</v>
      </c>
      <c r="O28" s="12">
        <v>205.61923999999999</v>
      </c>
      <c r="P28" s="12">
        <v>386.64080999999999</v>
      </c>
      <c r="Q28" s="12">
        <v>9.4936780700000001E-2</v>
      </c>
      <c r="R28" s="12">
        <v>1.5</v>
      </c>
      <c r="S28" s="12">
        <f t="shared" si="1"/>
        <v>288.89241978914686</v>
      </c>
      <c r="T28" s="13">
        <f t="shared" si="4"/>
        <v>0</v>
      </c>
      <c r="U28">
        <f t="shared" si="2"/>
        <v>2.3545440752183762</v>
      </c>
      <c r="V28" s="15">
        <f t="shared" si="5"/>
        <v>0.25994319153087597</v>
      </c>
      <c r="W28" s="15"/>
      <c r="X28" s="15"/>
      <c r="AC28" s="6" t="s">
        <v>45</v>
      </c>
    </row>
    <row r="29" spans="1:30" ht="15.75">
      <c r="A29" s="12">
        <v>25</v>
      </c>
      <c r="B29" s="12">
        <v>70.081557000000004</v>
      </c>
      <c r="C29" s="12">
        <v>288.90260000000001</v>
      </c>
      <c r="D29" s="12">
        <v>242.3329</v>
      </c>
      <c r="E29" s="12">
        <v>394.96469999999999</v>
      </c>
      <c r="F29" s="12">
        <v>195.5325</v>
      </c>
      <c r="G29" s="12">
        <v>35.171300000000002</v>
      </c>
      <c r="H29" s="12">
        <v>22.060669999999998</v>
      </c>
      <c r="I29" s="12">
        <v>5.2354940000000001</v>
      </c>
      <c r="J29" s="12">
        <v>272.10757999999998</v>
      </c>
      <c r="K29" s="12">
        <v>0.97891057849999996</v>
      </c>
      <c r="L29" s="12">
        <v>363.89481000000001</v>
      </c>
      <c r="M29" s="12">
        <v>235.29893999999999</v>
      </c>
      <c r="N29" s="12">
        <v>21.203309999999998</v>
      </c>
      <c r="O29" s="12">
        <v>214.09563</v>
      </c>
      <c r="P29" s="12">
        <v>386.64053000000001</v>
      </c>
      <c r="Q29" s="12">
        <v>5.48398415E-2</v>
      </c>
      <c r="R29" s="12">
        <v>2</v>
      </c>
      <c r="S29" s="12">
        <f t="shared" si="1"/>
        <v>288.89241978914686</v>
      </c>
      <c r="T29" s="13">
        <f t="shared" si="4"/>
        <v>0</v>
      </c>
      <c r="U29">
        <f t="shared" si="2"/>
        <v>2.9033383145183125</v>
      </c>
      <c r="V29" s="15">
        <f t="shared" si="5"/>
        <v>0.55360920213345577</v>
      </c>
      <c r="W29" s="15"/>
      <c r="X29" s="15"/>
      <c r="AC29" s="6" t="s">
        <v>46</v>
      </c>
    </row>
    <row r="30" spans="1:30" ht="15.75">
      <c r="A30">
        <v>26</v>
      </c>
      <c r="B30">
        <v>70.081557000000004</v>
      </c>
      <c r="C30">
        <v>288.90260000000001</v>
      </c>
      <c r="D30">
        <v>242.3329</v>
      </c>
      <c r="E30">
        <v>394.96469999999999</v>
      </c>
      <c r="F30">
        <v>195.5325</v>
      </c>
      <c r="G30">
        <v>17.585699999999999</v>
      </c>
      <c r="H30">
        <v>22.060669999999998</v>
      </c>
      <c r="I30">
        <v>2.617747</v>
      </c>
      <c r="J30">
        <v>136.05378999999999</v>
      </c>
      <c r="K30">
        <v>0.97891204430000001</v>
      </c>
      <c r="L30">
        <v>320.08747</v>
      </c>
      <c r="M30">
        <v>253.46661</v>
      </c>
      <c r="N30">
        <v>60.871780000000001</v>
      </c>
      <c r="O30">
        <v>192.59484</v>
      </c>
      <c r="P30">
        <v>386.64109999999999</v>
      </c>
      <c r="Q30">
        <v>0.15743741950000001</v>
      </c>
      <c r="R30">
        <v>0.5</v>
      </c>
      <c r="S30">
        <f t="shared" si="1"/>
        <v>288.89241978914686</v>
      </c>
      <c r="T30" s="7">
        <f t="shared" si="4"/>
        <v>0</v>
      </c>
      <c r="U30">
        <f t="shared" si="2"/>
        <v>1.8487272361834524</v>
      </c>
      <c r="V30" s="15">
        <f t="shared" si="5"/>
        <v>-1.07251256228871E-2</v>
      </c>
      <c r="W30" s="22">
        <f>(P30-M30)/P30</f>
        <v>0.34443955906394841</v>
      </c>
      <c r="X30" s="23">
        <f>1.25*J30</f>
        <v>170.06723749999998</v>
      </c>
      <c r="AC30" s="6" t="s">
        <v>47</v>
      </c>
    </row>
    <row r="31" spans="1:30" ht="15.75">
      <c r="A31">
        <v>27</v>
      </c>
      <c r="B31">
        <v>70.081557000000004</v>
      </c>
      <c r="C31">
        <v>288.90260000000001</v>
      </c>
      <c r="D31">
        <v>242.3329</v>
      </c>
      <c r="E31">
        <v>394.96469999999999</v>
      </c>
      <c r="F31">
        <v>195.5325</v>
      </c>
      <c r="G31">
        <v>17.585699999999999</v>
      </c>
      <c r="H31">
        <v>22.060669999999998</v>
      </c>
      <c r="I31">
        <v>2.617747</v>
      </c>
      <c r="J31">
        <v>204.08068</v>
      </c>
      <c r="K31">
        <v>0.97891204430000001</v>
      </c>
      <c r="L31">
        <v>320.87927000000002</v>
      </c>
      <c r="M31">
        <v>251.99561</v>
      </c>
      <c r="N31">
        <v>60.189950000000003</v>
      </c>
      <c r="O31">
        <v>191.80565999999999</v>
      </c>
      <c r="P31">
        <v>386.64109999999999</v>
      </c>
      <c r="Q31">
        <v>0.1556739476</v>
      </c>
      <c r="R31">
        <v>0.75</v>
      </c>
      <c r="S31">
        <f t="shared" si="1"/>
        <v>288.89241978914686</v>
      </c>
      <c r="T31" s="7">
        <f t="shared" si="4"/>
        <v>0</v>
      </c>
      <c r="U31">
        <f t="shared" si="2"/>
        <v>1.8599915384841466</v>
      </c>
      <c r="V31" s="15">
        <f t="shared" si="5"/>
        <v>-4.6974699334139955E-3</v>
      </c>
      <c r="W31" s="22">
        <f t="shared" ref="W31:W41" si="6">(P31-M31)/P31</f>
        <v>0.34824412096903301</v>
      </c>
      <c r="X31" s="23">
        <f t="shared" ref="X31:X41" si="7">1.25*J31</f>
        <v>255.10085000000001</v>
      </c>
      <c r="AC31" s="6" t="s">
        <v>48</v>
      </c>
    </row>
    <row r="32" spans="1:30" ht="15.75">
      <c r="A32">
        <v>28</v>
      </c>
      <c r="B32">
        <v>70.081557000000004</v>
      </c>
      <c r="C32">
        <v>288.90260000000001</v>
      </c>
      <c r="D32">
        <v>242.3329</v>
      </c>
      <c r="E32">
        <v>394.96469999999999</v>
      </c>
      <c r="F32">
        <v>195.5325</v>
      </c>
      <c r="G32">
        <v>17.585699999999999</v>
      </c>
      <c r="H32">
        <v>22.060669999999998</v>
      </c>
      <c r="I32">
        <v>2.617747</v>
      </c>
      <c r="J32">
        <v>244.89681999999999</v>
      </c>
      <c r="K32">
        <v>0.97891204430000001</v>
      </c>
      <c r="L32">
        <v>321.25857000000002</v>
      </c>
      <c r="M32">
        <v>251.33501000000001</v>
      </c>
      <c r="N32">
        <v>59.860939999999999</v>
      </c>
      <c r="O32">
        <v>191.47407000000001</v>
      </c>
      <c r="P32">
        <v>386.64109999999999</v>
      </c>
      <c r="Q32">
        <v>0.1548230085</v>
      </c>
      <c r="R32">
        <v>0.9</v>
      </c>
      <c r="S32">
        <f t="shared" si="1"/>
        <v>288.89241978914686</v>
      </c>
      <c r="T32" s="7">
        <f t="shared" si="4"/>
        <v>0</v>
      </c>
      <c r="U32">
        <f t="shared" si="2"/>
        <v>1.8654726951504772</v>
      </c>
      <c r="V32" s="15">
        <f t="shared" si="5"/>
        <v>-1.7644409465529763E-3</v>
      </c>
      <c r="W32" s="22">
        <f t="shared" si="6"/>
        <v>0.34995268221614306</v>
      </c>
      <c r="X32" s="23">
        <f t="shared" si="7"/>
        <v>306.12102499999997</v>
      </c>
      <c r="AC32" s="6" t="s">
        <v>49</v>
      </c>
    </row>
    <row r="33" spans="1:26">
      <c r="A33">
        <v>29</v>
      </c>
      <c r="B33">
        <v>70.081557000000004</v>
      </c>
      <c r="C33">
        <v>288.90260000000001</v>
      </c>
      <c r="D33">
        <v>242.3329</v>
      </c>
      <c r="E33">
        <v>394.96469999999999</v>
      </c>
      <c r="F33">
        <v>195.5325</v>
      </c>
      <c r="G33">
        <v>17.585699999999999</v>
      </c>
      <c r="H33">
        <v>22.060669999999998</v>
      </c>
      <c r="I33">
        <v>2.617747</v>
      </c>
      <c r="J33">
        <v>269.38650000000001</v>
      </c>
      <c r="K33">
        <v>0.97891204430000001</v>
      </c>
      <c r="L33">
        <v>321.46312</v>
      </c>
      <c r="M33">
        <v>250.98985999999999</v>
      </c>
      <c r="N33">
        <v>59.68291</v>
      </c>
      <c r="O33">
        <v>191.30695</v>
      </c>
      <c r="P33">
        <v>386.64109999999999</v>
      </c>
      <c r="Q33">
        <v>0.1543625559</v>
      </c>
      <c r="R33">
        <v>0.99</v>
      </c>
      <c r="S33">
        <f t="shared" si="1"/>
        <v>288.89241978914686</v>
      </c>
      <c r="T33" s="7">
        <f t="shared" si="4"/>
        <v>0</v>
      </c>
      <c r="U33">
        <f t="shared" si="2"/>
        <v>1.868451184403676</v>
      </c>
      <c r="V33" s="15">
        <f t="shared" si="5"/>
        <v>-1.7061762631310419E-4</v>
      </c>
      <c r="W33" s="22">
        <f t="shared" si="6"/>
        <v>0.35084537055165632</v>
      </c>
      <c r="X33" s="23">
        <f t="shared" si="7"/>
        <v>336.73312500000003</v>
      </c>
    </row>
    <row r="34" spans="1:26">
      <c r="A34">
        <v>30</v>
      </c>
      <c r="B34">
        <v>70.081557000000004</v>
      </c>
      <c r="C34">
        <v>288.90260000000001</v>
      </c>
      <c r="D34">
        <v>242.3329</v>
      </c>
      <c r="E34">
        <v>394.96469999999999</v>
      </c>
      <c r="F34">
        <v>195.5325</v>
      </c>
      <c r="G34">
        <v>17.585699999999999</v>
      </c>
      <c r="H34">
        <v>22.060669999999998</v>
      </c>
      <c r="I34">
        <v>2.617747</v>
      </c>
      <c r="J34">
        <v>271.83546999999999</v>
      </c>
      <c r="K34">
        <v>0.97891204430000001</v>
      </c>
      <c r="L34">
        <v>321.48277000000002</v>
      </c>
      <c r="M34">
        <v>250.95708999999999</v>
      </c>
      <c r="N34">
        <v>59.665779999999998</v>
      </c>
      <c r="O34">
        <v>191.29131000000001</v>
      </c>
      <c r="P34">
        <v>386.64109999999999</v>
      </c>
      <c r="Q34">
        <v>0.1543182505</v>
      </c>
      <c r="R34">
        <v>0.999</v>
      </c>
      <c r="S34">
        <f t="shared" si="1"/>
        <v>288.89241978914686</v>
      </c>
      <c r="T34" s="7">
        <f t="shared" si="4"/>
        <v>0</v>
      </c>
      <c r="U34">
        <f t="shared" si="2"/>
        <v>1.8687382472814815</v>
      </c>
      <c r="V34" s="15">
        <f t="shared" si="5"/>
        <v>-1.7007030427858738E-5</v>
      </c>
      <c r="W34" s="22">
        <f t="shared" si="6"/>
        <v>0.35093012615575531</v>
      </c>
      <c r="X34" s="23">
        <f t="shared" si="7"/>
        <v>339.79433749999998</v>
      </c>
    </row>
    <row r="35" spans="1:26">
      <c r="A35">
        <v>31</v>
      </c>
      <c r="B35">
        <v>70.081557000000004</v>
      </c>
      <c r="C35">
        <v>288.90260000000001</v>
      </c>
      <c r="D35">
        <v>242.3329</v>
      </c>
      <c r="E35">
        <v>394.96469999999999</v>
      </c>
      <c r="F35">
        <v>195.5325</v>
      </c>
      <c r="G35">
        <v>17.585699999999999</v>
      </c>
      <c r="H35">
        <v>22.060669999999998</v>
      </c>
      <c r="I35">
        <v>2.617747</v>
      </c>
      <c r="J35">
        <v>272.08037000000002</v>
      </c>
      <c r="K35">
        <v>0.97891204430000001</v>
      </c>
      <c r="L35">
        <v>321.48473000000001</v>
      </c>
      <c r="M35">
        <v>250.95383000000001</v>
      </c>
      <c r="N35">
        <v>59.664070000000002</v>
      </c>
      <c r="O35">
        <v>191.28976</v>
      </c>
      <c r="P35">
        <v>386.64109999999999</v>
      </c>
      <c r="Q35">
        <v>0.15431383630000001</v>
      </c>
      <c r="R35">
        <v>0.99990000000000001</v>
      </c>
      <c r="S35">
        <f t="shared" si="1"/>
        <v>288.89241978914686</v>
      </c>
      <c r="T35" s="7">
        <f t="shared" si="4"/>
        <v>0</v>
      </c>
      <c r="U35">
        <f t="shared" si="2"/>
        <v>1.8687668522139502</v>
      </c>
      <c r="V35" s="15">
        <f t="shared" si="5"/>
        <v>-1.7002072141978658E-6</v>
      </c>
      <c r="W35" s="22">
        <f t="shared" si="6"/>
        <v>0.35093855774774069</v>
      </c>
      <c r="X35" s="23">
        <f t="shared" si="7"/>
        <v>340.10046250000005</v>
      </c>
    </row>
    <row r="36" spans="1:26">
      <c r="A36">
        <v>32</v>
      </c>
      <c r="B36">
        <v>70.081557000000004</v>
      </c>
      <c r="C36">
        <v>288.90260000000001</v>
      </c>
      <c r="D36">
        <v>242.3329</v>
      </c>
      <c r="E36">
        <v>394.96469999999999</v>
      </c>
      <c r="F36">
        <v>195.5325</v>
      </c>
      <c r="G36">
        <v>17.585699999999999</v>
      </c>
      <c r="H36">
        <v>22.060669999999998</v>
      </c>
      <c r="I36">
        <v>2.617747</v>
      </c>
      <c r="J36">
        <v>272.13479000000001</v>
      </c>
      <c r="K36">
        <v>0.97891204430000001</v>
      </c>
      <c r="L36">
        <v>321.48516999999998</v>
      </c>
      <c r="M36">
        <v>250.95310000000001</v>
      </c>
      <c r="N36">
        <v>59.663690000000003</v>
      </c>
      <c r="O36">
        <v>191.28941</v>
      </c>
      <c r="P36">
        <v>386.64109999999999</v>
      </c>
      <c r="Q36">
        <v>0.1543128557</v>
      </c>
      <c r="R36">
        <v>1.0001</v>
      </c>
      <c r="S36">
        <f t="shared" si="1"/>
        <v>288.89241978914686</v>
      </c>
      <c r="T36" s="7">
        <f t="shared" si="4"/>
        <v>0</v>
      </c>
      <c r="U36">
        <f t="shared" si="2"/>
        <v>1.868773206816617</v>
      </c>
      <c r="V36" s="15">
        <f t="shared" si="5"/>
        <v>1.7002126161658762E-6</v>
      </c>
      <c r="W36" s="22">
        <f t="shared" si="6"/>
        <v>0.35094044580361478</v>
      </c>
      <c r="X36" s="23">
        <f t="shared" si="7"/>
        <v>340.16848750000003</v>
      </c>
    </row>
    <row r="37" spans="1:26">
      <c r="A37">
        <v>33</v>
      </c>
      <c r="B37">
        <v>70.081557000000004</v>
      </c>
      <c r="C37">
        <v>288.90260000000001</v>
      </c>
      <c r="D37">
        <v>242.3329</v>
      </c>
      <c r="E37">
        <v>394.96469999999999</v>
      </c>
      <c r="F37">
        <v>195.5325</v>
      </c>
      <c r="G37">
        <v>17.585699999999999</v>
      </c>
      <c r="H37">
        <v>22.060669999999998</v>
      </c>
      <c r="I37">
        <v>2.617747</v>
      </c>
      <c r="J37">
        <v>272.37968000000001</v>
      </c>
      <c r="K37">
        <v>0.97891204430000001</v>
      </c>
      <c r="L37">
        <v>321.48712</v>
      </c>
      <c r="M37">
        <v>250.94985</v>
      </c>
      <c r="N37">
        <v>59.661990000000003</v>
      </c>
      <c r="O37">
        <v>191.28785999999999</v>
      </c>
      <c r="P37">
        <v>386.64109999999999</v>
      </c>
      <c r="Q37">
        <v>0.1543084451</v>
      </c>
      <c r="R37">
        <v>1.0009999999999999</v>
      </c>
      <c r="S37">
        <f t="shared" si="1"/>
        <v>288.89241978914686</v>
      </c>
      <c r="T37" s="7">
        <f t="shared" si="4"/>
        <v>0</v>
      </c>
      <c r="U37">
        <f t="shared" si="2"/>
        <v>1.8688017894192364</v>
      </c>
      <c r="V37" s="15">
        <f t="shared" si="5"/>
        <v>1.6995086874658196E-5</v>
      </c>
      <c r="W37" s="22">
        <f t="shared" si="6"/>
        <v>0.35094885153182109</v>
      </c>
      <c r="X37" s="23">
        <f t="shared" si="7"/>
        <v>340.47460000000001</v>
      </c>
    </row>
    <row r="38" spans="1:26">
      <c r="A38">
        <v>34</v>
      </c>
      <c r="B38">
        <v>70.081557000000004</v>
      </c>
      <c r="C38">
        <v>288.90260000000001</v>
      </c>
      <c r="D38">
        <v>242.3329</v>
      </c>
      <c r="E38">
        <v>394.96469999999999</v>
      </c>
      <c r="F38">
        <v>195.5325</v>
      </c>
      <c r="G38">
        <v>17.585699999999999</v>
      </c>
      <c r="H38">
        <v>22.060669999999998</v>
      </c>
      <c r="I38">
        <v>2.617747</v>
      </c>
      <c r="J38">
        <v>274.82864999999998</v>
      </c>
      <c r="K38">
        <v>0.97891204430000001</v>
      </c>
      <c r="L38">
        <v>321.50661000000002</v>
      </c>
      <c r="M38">
        <v>250.91744</v>
      </c>
      <c r="N38">
        <v>59.645000000000003</v>
      </c>
      <c r="O38">
        <v>191.27243999999999</v>
      </c>
      <c r="P38">
        <v>386.64109999999999</v>
      </c>
      <c r="Q38">
        <v>0.15426449989999999</v>
      </c>
      <c r="R38">
        <v>1.01</v>
      </c>
      <c r="S38">
        <f t="shared" si="1"/>
        <v>288.89241978914686</v>
      </c>
      <c r="T38" s="7">
        <f t="shared" si="4"/>
        <v>0</v>
      </c>
      <c r="U38">
        <f t="shared" si="2"/>
        <v>1.8690866180214138</v>
      </c>
      <c r="V38" s="15">
        <f t="shared" si="5"/>
        <v>1.6941009657605877E-4</v>
      </c>
      <c r="W38" s="22">
        <f t="shared" si="6"/>
        <v>0.35103267603987265</v>
      </c>
      <c r="X38" s="23">
        <f t="shared" si="7"/>
        <v>343.53581249999996</v>
      </c>
    </row>
    <row r="39" spans="1:26">
      <c r="A39">
        <v>35</v>
      </c>
      <c r="B39">
        <v>70.081557000000004</v>
      </c>
      <c r="C39">
        <v>288.90260000000001</v>
      </c>
      <c r="D39">
        <v>242.3329</v>
      </c>
      <c r="E39">
        <v>394.96469999999999</v>
      </c>
      <c r="F39">
        <v>195.5325</v>
      </c>
      <c r="G39">
        <v>17.585699999999999</v>
      </c>
      <c r="H39">
        <v>22.060669999999998</v>
      </c>
      <c r="I39">
        <v>2.617747</v>
      </c>
      <c r="J39">
        <v>299.31833</v>
      </c>
      <c r="K39">
        <v>0.97891204430000001</v>
      </c>
      <c r="L39">
        <v>321.69454000000002</v>
      </c>
      <c r="M39">
        <v>250.60845</v>
      </c>
      <c r="N39">
        <v>59.48095</v>
      </c>
      <c r="O39">
        <v>191.1275</v>
      </c>
      <c r="P39">
        <v>386.64109999999999</v>
      </c>
      <c r="Q39">
        <v>0.1538402126</v>
      </c>
      <c r="R39">
        <v>1.1000000000000001</v>
      </c>
      <c r="S39">
        <f t="shared" si="1"/>
        <v>288.89241978914686</v>
      </c>
      <c r="T39" s="7">
        <f t="shared" si="4"/>
        <v>0</v>
      </c>
      <c r="U39">
        <f t="shared" si="2"/>
        <v>1.8718407957472896</v>
      </c>
      <c r="V39" s="15">
        <f t="shared" si="5"/>
        <v>1.64320177901091E-3</v>
      </c>
      <c r="W39" s="22">
        <f t="shared" si="6"/>
        <v>0.35183184095017317</v>
      </c>
      <c r="X39" s="23">
        <f t="shared" si="7"/>
        <v>374.14791250000002</v>
      </c>
    </row>
    <row r="40" spans="1:26">
      <c r="A40">
        <v>36</v>
      </c>
      <c r="B40">
        <v>70.081557000000004</v>
      </c>
      <c r="C40">
        <v>288.90260000000001</v>
      </c>
      <c r="D40">
        <v>242.3329</v>
      </c>
      <c r="E40">
        <v>394.96469999999999</v>
      </c>
      <c r="F40">
        <v>195.5325</v>
      </c>
      <c r="G40">
        <v>17.585699999999999</v>
      </c>
      <c r="H40">
        <v>22.060669999999998</v>
      </c>
      <c r="I40">
        <v>2.617747</v>
      </c>
      <c r="J40">
        <v>408.16136999999998</v>
      </c>
      <c r="K40">
        <v>0.97891204430000001</v>
      </c>
      <c r="L40">
        <v>322.41154</v>
      </c>
      <c r="M40">
        <v>249.48679000000001</v>
      </c>
      <c r="N40">
        <v>58.851329999999997</v>
      </c>
      <c r="O40">
        <v>190.63545999999999</v>
      </c>
      <c r="P40">
        <v>386.64109999999999</v>
      </c>
      <c r="Q40">
        <v>0.15221178269999999</v>
      </c>
      <c r="R40">
        <v>1.5</v>
      </c>
      <c r="S40">
        <f t="shared" si="1"/>
        <v>288.89241978914686</v>
      </c>
      <c r="T40" s="7">
        <f t="shared" si="4"/>
        <v>0</v>
      </c>
      <c r="U40">
        <f t="shared" si="2"/>
        <v>1.8824824206508763</v>
      </c>
      <c r="V40" s="15">
        <f t="shared" si="5"/>
        <v>7.3376557436732794E-3</v>
      </c>
      <c r="W40" s="22">
        <f t="shared" si="6"/>
        <v>0.35473287759630306</v>
      </c>
      <c r="X40" s="23">
        <f t="shared" si="7"/>
        <v>510.20171249999999</v>
      </c>
    </row>
    <row r="41" spans="1:26">
      <c r="A41">
        <v>37</v>
      </c>
      <c r="B41">
        <v>70.081557000000004</v>
      </c>
      <c r="C41">
        <v>288.90260000000001</v>
      </c>
      <c r="D41">
        <v>242.3329</v>
      </c>
      <c r="E41">
        <v>394.96469999999999</v>
      </c>
      <c r="F41">
        <v>195.5325</v>
      </c>
      <c r="G41">
        <v>17.585699999999999</v>
      </c>
      <c r="H41">
        <v>22.060669999999998</v>
      </c>
      <c r="I41">
        <v>2.617747</v>
      </c>
      <c r="J41">
        <v>544.21514999999999</v>
      </c>
      <c r="K41">
        <v>0.97891204430000001</v>
      </c>
      <c r="L41">
        <v>323.13234999999997</v>
      </c>
      <c r="M41">
        <v>248.44832</v>
      </c>
      <c r="N41">
        <v>58.211620000000003</v>
      </c>
      <c r="O41">
        <v>190.23670000000001</v>
      </c>
      <c r="P41">
        <v>386.64109999999999</v>
      </c>
      <c r="Q41">
        <v>0.15055724970000001</v>
      </c>
      <c r="R41">
        <v>2</v>
      </c>
      <c r="S41">
        <f t="shared" si="1"/>
        <v>288.89241978914686</v>
      </c>
      <c r="T41" s="7">
        <f t="shared" si="4"/>
        <v>0</v>
      </c>
      <c r="U41">
        <f t="shared" si="2"/>
        <v>1.8934118704479392</v>
      </c>
      <c r="V41" s="15">
        <f t="shared" si="5"/>
        <v>1.3186128067433344E-2</v>
      </c>
      <c r="W41" s="22">
        <f t="shared" si="6"/>
        <v>0.35741875346412993</v>
      </c>
      <c r="X41" s="23">
        <f t="shared" si="7"/>
        <v>680.26893749999999</v>
      </c>
      <c r="Z41" s="19"/>
    </row>
    <row r="42" spans="1:26">
      <c r="Z42" s="19"/>
    </row>
    <row r="43" spans="1:26">
      <c r="A43">
        <f>A5</f>
        <v>1</v>
      </c>
      <c r="B43">
        <f t="shared" ref="B43:Q43" si="8">B5</f>
        <v>70.081557000000004</v>
      </c>
      <c r="C43">
        <f t="shared" si="8"/>
        <v>288.90260000000001</v>
      </c>
      <c r="D43">
        <f t="shared" si="8"/>
        <v>242.3329</v>
      </c>
      <c r="E43">
        <f t="shared" si="8"/>
        <v>394.96469999999999</v>
      </c>
      <c r="F43">
        <f t="shared" si="8"/>
        <v>195.5325</v>
      </c>
      <c r="G43">
        <f t="shared" si="8"/>
        <v>17.585699999999999</v>
      </c>
      <c r="H43">
        <f t="shared" si="8"/>
        <v>22.060669999999998</v>
      </c>
      <c r="I43">
        <f t="shared" si="8"/>
        <v>2.617747</v>
      </c>
      <c r="J43">
        <f t="shared" si="8"/>
        <v>272.10757999999998</v>
      </c>
      <c r="K43">
        <f t="shared" si="8"/>
        <v>0.97891204430000001</v>
      </c>
      <c r="L43">
        <f t="shared" si="8"/>
        <v>321.48495000000003</v>
      </c>
      <c r="M43">
        <f t="shared" si="8"/>
        <v>250.95347000000001</v>
      </c>
      <c r="N43">
        <f t="shared" si="8"/>
        <v>59.663879999999999</v>
      </c>
      <c r="O43">
        <f t="shared" si="8"/>
        <v>191.28958</v>
      </c>
      <c r="P43">
        <f t="shared" si="8"/>
        <v>386.64109999999999</v>
      </c>
      <c r="Q43">
        <f t="shared" si="8"/>
        <v>0.15431334599999999</v>
      </c>
      <c r="Z43" s="19"/>
    </row>
    <row r="44" spans="1:26">
      <c r="L44">
        <f>L41-L43</f>
        <v>1.6473999999999478</v>
      </c>
      <c r="M44">
        <f>M41-M43</f>
        <v>-2.5051500000000146</v>
      </c>
      <c r="N44">
        <f t="shared" ref="N44:P44" si="9">N41-N43</f>
        <v>-1.4522599999999954</v>
      </c>
      <c r="O44">
        <f t="shared" si="9"/>
        <v>-1.0528799999999876</v>
      </c>
      <c r="P44">
        <f t="shared" si="9"/>
        <v>0</v>
      </c>
    </row>
    <row r="46" spans="1:26">
      <c r="B46" s="3" t="s">
        <v>68</v>
      </c>
      <c r="I46" s="21">
        <f>M15-M5</f>
        <v>3.7923399999999958</v>
      </c>
      <c r="J46" t="s">
        <v>8</v>
      </c>
      <c r="M46" s="20">
        <f>(M43/Z$1)^0.25</f>
        <v>257.92585408646005</v>
      </c>
      <c r="N46" t="s">
        <v>15</v>
      </c>
      <c r="O46" s="20">
        <f>(O43/Z1)^0.25</f>
        <v>241.00131065459655</v>
      </c>
      <c r="P46" t="s">
        <v>15</v>
      </c>
    </row>
    <row r="47" spans="1:26" ht="17.25">
      <c r="B47" s="3" t="s">
        <v>72</v>
      </c>
      <c r="I47" s="21">
        <f>N15-N5</f>
        <v>1.3874100000000027</v>
      </c>
      <c r="J47" t="s">
        <v>9</v>
      </c>
      <c r="M47" s="20">
        <f>M46-273.15</f>
        <v>-15.224145913539928</v>
      </c>
      <c r="N47" t="s">
        <v>61</v>
      </c>
      <c r="O47" s="20">
        <f>O46-273.15</f>
        <v>-32.148689345403426</v>
      </c>
      <c r="P47" t="s">
        <v>61</v>
      </c>
    </row>
    <row r="48" spans="1:26">
      <c r="B48" s="3" t="s">
        <v>73</v>
      </c>
      <c r="I48" s="21">
        <f>O15-O5</f>
        <v>2.4049400000000105</v>
      </c>
      <c r="J48" t="s">
        <v>10</v>
      </c>
    </row>
    <row r="49" spans="2:17">
      <c r="B49" s="3" t="s">
        <v>69</v>
      </c>
      <c r="I49" s="21">
        <f>M27-M43</f>
        <v>-1.8929400000000101</v>
      </c>
      <c r="J49" t="s">
        <v>8</v>
      </c>
      <c r="M49" t="s">
        <v>62</v>
      </c>
    </row>
    <row r="50" spans="2:17">
      <c r="I50" s="21"/>
      <c r="M50" t="s">
        <v>63</v>
      </c>
      <c r="N50" s="7">
        <f>-M44*3/2</f>
        <v>3.757725000000022</v>
      </c>
      <c r="P50" s="7">
        <f>P43+N50</f>
        <v>390.39882499999999</v>
      </c>
    </row>
    <row r="51" spans="2:17">
      <c r="B51" s="3" t="s">
        <v>70</v>
      </c>
      <c r="I51" s="7">
        <f>M41-M43</f>
        <v>-2.5051500000000146</v>
      </c>
      <c r="J51" t="s">
        <v>8</v>
      </c>
    </row>
    <row r="52" spans="2:17">
      <c r="B52" s="3" t="s">
        <v>71</v>
      </c>
      <c r="I52" s="7">
        <f>N44</f>
        <v>-1.4522599999999954</v>
      </c>
      <c r="J52" t="s">
        <v>9</v>
      </c>
      <c r="M52" s="21">
        <v>0.3</v>
      </c>
      <c r="N52" t="s">
        <v>64</v>
      </c>
      <c r="P52" s="20">
        <f>(P43/$Z$1)^0.25</f>
        <v>287.35819064812819</v>
      </c>
      <c r="Q52" t="s">
        <v>15</v>
      </c>
    </row>
    <row r="53" spans="2:17">
      <c r="B53" s="3" t="s">
        <v>74</v>
      </c>
      <c r="I53" s="7">
        <f>O44</f>
        <v>-1.0528799999999876</v>
      </c>
      <c r="J53" t="s">
        <v>10</v>
      </c>
      <c r="M53" s="21">
        <f>-M44*M52</f>
        <v>0.75154500000000435</v>
      </c>
      <c r="N53" t="s">
        <v>15</v>
      </c>
      <c r="P53" s="20">
        <f>(P50/$Z$1)^0.25</f>
        <v>288.05386148383229</v>
      </c>
      <c r="Q53" t="s">
        <v>15</v>
      </c>
    </row>
    <row r="54" spans="2:17">
      <c r="B54" s="3" t="s">
        <v>75</v>
      </c>
      <c r="P54" s="21">
        <f>P53-P52</f>
        <v>0.69567083570410659</v>
      </c>
      <c r="Q54" t="s">
        <v>15</v>
      </c>
    </row>
    <row r="55" spans="2:17">
      <c r="I55">
        <v>-3.71</v>
      </c>
      <c r="J55" t="s">
        <v>76</v>
      </c>
      <c r="M55">
        <v>0.35580000000000001</v>
      </c>
      <c r="N55" t="s">
        <v>64</v>
      </c>
    </row>
    <row r="56" spans="2:17">
      <c r="I56" s="24">
        <f>I51/I55</f>
        <v>0.67524258760108213</v>
      </c>
      <c r="M56" s="21">
        <f>-M44*M55</f>
        <v>0.8913323700000052</v>
      </c>
      <c r="N56" t="s">
        <v>15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5"/>
  <sheetViews>
    <sheetView workbookViewId="0">
      <selection activeCell="G22" sqref="G22"/>
    </sheetView>
  </sheetViews>
  <sheetFormatPr defaultRowHeight="15"/>
  <cols>
    <col min="3" max="3" width="14.140625" customWidth="1"/>
  </cols>
  <sheetData>
    <row r="5" spans="4:4" ht="15.75">
      <c r="D5" s="6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Gregory</dc:creator>
  <cp:lastModifiedBy>Ken Gregory</cp:lastModifiedBy>
  <dcterms:created xsi:type="dcterms:W3CDTF">2011-02-16T03:39:43Z</dcterms:created>
  <dcterms:modified xsi:type="dcterms:W3CDTF">2011-10-23T01:35:29Z</dcterms:modified>
</cp:coreProperties>
</file>